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20" windowWidth="12240" windowHeight="2745" activeTab="0"/>
  </bookViews>
  <sheets>
    <sheet name="FS (2)" sheetId="1" r:id="rId1"/>
    <sheet name="Sheet2" sheetId="2" r:id="rId2"/>
    <sheet name="Sheet1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</sheets>
  <definedNames>
    <definedName name="_xlnm.Print_Area" localSheetId="0">'FS (2)'!$A$1:$H$462</definedName>
  </definedNames>
  <calcPr fullCalcOnLoad="1"/>
</workbook>
</file>

<file path=xl/sharedStrings.xml><?xml version="1.0" encoding="utf-8"?>
<sst xmlns="http://schemas.openxmlformats.org/spreadsheetml/2006/main" count="899" uniqueCount="407">
  <si>
    <t>Government of India</t>
  </si>
  <si>
    <t>National Programme of Mid-Day Meal in Schools</t>
  </si>
  <si>
    <t>Sl. No.</t>
  </si>
  <si>
    <t>As per GoI record</t>
  </si>
  <si>
    <t xml:space="preserve">As per State's AWP&amp;B </t>
  </si>
  <si>
    <t>Diff</t>
  </si>
  <si>
    <t>% Diff</t>
  </si>
  <si>
    <t>5(4-3)</t>
  </si>
  <si>
    <t>S.No.</t>
  </si>
  <si>
    <t>Name of District</t>
  </si>
  <si>
    <t xml:space="preserve">Total </t>
  </si>
  <si>
    <t>(in MTs)</t>
  </si>
  <si>
    <t>Allocation</t>
  </si>
  <si>
    <t>Total availibility</t>
  </si>
  <si>
    <t>% availibility</t>
  </si>
  <si>
    <t>Bench mark (85%)</t>
  </si>
  <si>
    <t>District</t>
  </si>
  <si>
    <t>Total Availibility</t>
  </si>
  <si>
    <t>% Availibility</t>
  </si>
  <si>
    <t>Total</t>
  </si>
  <si>
    <t>Availibility</t>
  </si>
  <si>
    <t>Utilisation</t>
  </si>
  <si>
    <t>% Utilisation</t>
  </si>
  <si>
    <t>Schools</t>
  </si>
  <si>
    <t>Installment</t>
  </si>
  <si>
    <t>Dated</t>
  </si>
  <si>
    <t>Amount                                                 (Rs. In lakh)</t>
  </si>
  <si>
    <t>Primary</t>
  </si>
  <si>
    <t>1st Installment</t>
  </si>
  <si>
    <t>Grand Total</t>
  </si>
  <si>
    <t>(Rs. In lakhs)</t>
  </si>
  <si>
    <t>Disbursed to Dist</t>
  </si>
  <si>
    <t xml:space="preserve">Total Availibility </t>
  </si>
  <si>
    <t xml:space="preserve">% Availibility </t>
  </si>
  <si>
    <t>% Availibility of cooking cost</t>
  </si>
  <si>
    <t xml:space="preserve">Availibility </t>
  </si>
  <si>
    <t xml:space="preserve">% Utilisation                    </t>
  </si>
  <si>
    <t>Sr. No.</t>
  </si>
  <si>
    <t>Primary + Upper Primary</t>
  </si>
  <si>
    <t>Activity</t>
  </si>
  <si>
    <t>Exp as % of allocation</t>
  </si>
  <si>
    <t>Unspent Balance</t>
  </si>
  <si>
    <t>School Level Expenses</t>
  </si>
  <si>
    <t>Total availibility of funds</t>
  </si>
  <si>
    <t>Foodgrains Lifted (in MTs)</t>
  </si>
  <si>
    <t>Maximum fund permissibale</t>
  </si>
  <si>
    <t xml:space="preserve"> </t>
  </si>
  <si>
    <t>Units</t>
  </si>
  <si>
    <t>Amount              (in lakh)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</si>
  <si>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</si>
  <si>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</si>
  <si>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</si>
  <si>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</si>
  <si>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</si>
  <si>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</si>
  <si>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</si>
  <si>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</si>
  <si>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</si>
  <si>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No. of children</t>
  </si>
  <si>
    <t>Diff in %</t>
  </si>
  <si>
    <t>PY &amp; UP PY</t>
  </si>
  <si>
    <t>No. of Meals as per PAB approval</t>
  </si>
  <si>
    <t>Diff.</t>
  </si>
  <si>
    <t>1.1) Calculation of Bench mark for utilisation.</t>
  </si>
  <si>
    <t xml:space="preserve">1.1.1) No. of School working days  </t>
  </si>
  <si>
    <t>5=(3-4)</t>
  </si>
  <si>
    <t>7= (1-4)</t>
  </si>
  <si>
    <t>Stage</t>
  </si>
  <si>
    <t>Districts</t>
  </si>
  <si>
    <t>No. of  Institutions</t>
  </si>
  <si>
    <t>Non-Coverage</t>
  </si>
  <si>
    <t>% NC</t>
  </si>
  <si>
    <t xml:space="preserve">3.1)  Reconciliation of Foodgrains OB, Allocation &amp; Lifting </t>
  </si>
  <si>
    <t>3.2) ANALYSIS ON OPENING STOCK AND UNSPENT STOCK OF FOODGRAINS</t>
  </si>
  <si>
    <t>4. ANALYSIS ON COOKING COST [PRIMARY +  UPPER PRIMARY]</t>
  </si>
  <si>
    <t>4.1) Releasing details</t>
  </si>
  <si>
    <t>* Lifting reported by State</t>
  </si>
  <si>
    <t>Cooking assistance received*</t>
  </si>
  <si>
    <t>Utilisation of Cooking assistance*</t>
  </si>
  <si>
    <t>Adhoc Released</t>
  </si>
  <si>
    <t>(2006-07)</t>
  </si>
  <si>
    <t>(2007-08)</t>
  </si>
  <si>
    <t>(2008-09)</t>
  </si>
  <si>
    <t>Total Release</t>
  </si>
  <si>
    <t>(2009-10)</t>
  </si>
  <si>
    <t>Average</t>
  </si>
  <si>
    <t xml:space="preserve">Stage </t>
  </si>
  <si>
    <t>Upp. Primary</t>
  </si>
  <si>
    <t>1.1.2)No. of Meals (Primary &amp; Upper Primary )</t>
  </si>
  <si>
    <t>3. ANALYSIS OF FOOD GRAINS (PRIMARY+UPPER PRIMARY)</t>
  </si>
  <si>
    <t>Amount (Rs in lakhs)</t>
  </si>
  <si>
    <t>Bills raised by FCI</t>
  </si>
  <si>
    <t>Pending Bills</t>
  </si>
  <si>
    <t>Bill paid</t>
  </si>
  <si>
    <t>PY&amp; UPY</t>
  </si>
  <si>
    <t>PY &amp; UPY</t>
  </si>
  <si>
    <t>Balance of First Installment</t>
  </si>
  <si>
    <t>Bench Mark as per State's claim</t>
  </si>
  <si>
    <t>PY</t>
  </si>
  <si>
    <t>U PY</t>
  </si>
  <si>
    <t>Average number of children availing MDM</t>
  </si>
  <si>
    <t>No. of Institutions  serving MDM</t>
  </si>
  <si>
    <t>% Meals served</t>
  </si>
  <si>
    <t>Lifted</t>
  </si>
  <si>
    <t>Bills submited by FCI</t>
  </si>
  <si>
    <t>Payment made to FCI</t>
  </si>
  <si>
    <t>% payment</t>
  </si>
  <si>
    <t xml:space="preserve">Amount released </t>
  </si>
  <si>
    <t xml:space="preserve">Total availability </t>
  </si>
  <si>
    <t xml:space="preserve">% Availibilty  </t>
  </si>
  <si>
    <t>Total Availability</t>
  </si>
  <si>
    <t>Payment of hon.  to CCH</t>
  </si>
  <si>
    <t>% payment to CCH against allocation</t>
  </si>
  <si>
    <t>Management, Supervision, Training , External &amp;  Internal Monitoring</t>
  </si>
  <si>
    <t xml:space="preserve">Total Availability </t>
  </si>
  <si>
    <t>Exp.</t>
  </si>
  <si>
    <t>7.1) Releasing details</t>
  </si>
  <si>
    <t>% utilisation of foodgrains</t>
  </si>
  <si>
    <t>% utilisation of Cooking cost</t>
  </si>
  <si>
    <t>Mis-match in % points</t>
  </si>
  <si>
    <t xml:space="preserve">Expected consumption of food grains </t>
  </si>
  <si>
    <t>Actual consumption of food grains</t>
  </si>
  <si>
    <t>6. ANALYSIS of HONORIUM, To COOK-CUM-HELPERS</t>
  </si>
  <si>
    <t>6.1) District-wise allocation and availability of funds for honorium to cook-cum-Helpers</t>
  </si>
  <si>
    <t>6.2)  District-wise utilisation Utilisation of grant for Honorarium, cooks-cum-Helpers</t>
  </si>
  <si>
    <t>6.3)  District-wise status of unspent balance of grant for Honorarium, cooks-cum-Helpers</t>
  </si>
  <si>
    <t>7. ANALYSIS ON MANAGEMENT, MONITORING &amp; EVALUATION (MME)</t>
  </si>
  <si>
    <t>8.  ANALYSIS ON CENTRAL ASSISTANCE TOWARDS TRANSPORT ASSISTANCE</t>
  </si>
  <si>
    <t>8.1) Releasing details</t>
  </si>
  <si>
    <t>9.1.1) Releasing details</t>
  </si>
  <si>
    <t>9.1.3) Achievement ( under MDM Funds)</t>
  </si>
  <si>
    <t>9.2.1) Releasing details</t>
  </si>
  <si>
    <t>9.2.3) Achievement ( under MDM Funds)</t>
  </si>
  <si>
    <t>Expected Utilisation of Cooking Cost (Rs. In Lakhs)</t>
  </si>
  <si>
    <t>Actual utilisation of Cooking cost (Rs. In Lakhs)</t>
  </si>
  <si>
    <t xml:space="preserve"> % Utilisation</t>
  </si>
  <si>
    <t>3.4)  Foodgrains  Allocation &amp; Lifting</t>
  </si>
  <si>
    <t>3.6)  Foodgrains Allocation, Lifting (availibility) &amp; Utilisation</t>
  </si>
  <si>
    <t>3.7)  District-wise Utilisation of foodgrains</t>
  </si>
  <si>
    <t>3.8)  Cost of Foodgrains : Allocation, Releases (availibility) &amp; Utilisation</t>
  </si>
  <si>
    <t>Balance of 1st Installment</t>
  </si>
  <si>
    <t>(2010-11)</t>
  </si>
  <si>
    <t>(2011-12)</t>
  </si>
  <si>
    <t xml:space="preserve">S.no </t>
  </si>
  <si>
    <t xml:space="preserve">Primary </t>
  </si>
  <si>
    <t xml:space="preserve">Upper Primary </t>
  </si>
  <si>
    <t>Primary +Upper primary</t>
  </si>
  <si>
    <t>Grand total</t>
  </si>
  <si>
    <t>Primary+Upper Primary</t>
  </si>
  <si>
    <t>3.9) Payment of Cost of foodgrains to FCI</t>
  </si>
  <si>
    <t>Payment to FCI by State*</t>
  </si>
  <si>
    <t>(2011-12)*</t>
  </si>
  <si>
    <t xml:space="preserve">I.Analysis of Children, Working Days and Meals </t>
  </si>
  <si>
    <t>2. COVERAGE UNDER MDM</t>
  </si>
  <si>
    <t xml:space="preserve">Year </t>
  </si>
  <si>
    <t xml:space="preserve">9.1)    Kitchen cum stores  </t>
  </si>
  <si>
    <t xml:space="preserve">Details </t>
  </si>
  <si>
    <t>QQQQQQQQQQQQQQQQQ1``q</t>
  </si>
  <si>
    <t>(2012-13)</t>
  </si>
  <si>
    <t>West</t>
  </si>
  <si>
    <t>Sepahijala</t>
  </si>
  <si>
    <t>Khowai</t>
  </si>
  <si>
    <t>Gomati</t>
  </si>
  <si>
    <t>South</t>
  </si>
  <si>
    <t>Unakuti</t>
  </si>
  <si>
    <t>North</t>
  </si>
  <si>
    <t>Dhalai</t>
  </si>
  <si>
    <t>`</t>
  </si>
  <si>
    <t>Exp as % of availability</t>
  </si>
  <si>
    <t>2.3  Enrolment Vs Coverage ( Primary)                       *(Source data : Table AT-4  of AWP&amp;B 2014-15)</t>
  </si>
  <si>
    <r>
      <t xml:space="preserve">2.4  Enrolment VS.Coverage  ( Upper Primary)  </t>
    </r>
    <r>
      <rPr>
        <b/>
        <sz val="10"/>
        <rFont val="Bookman Old Style"/>
        <family val="1"/>
      </rPr>
      <t>*(Source data : Table AT-4A  of AWP&amp;B 2014-15)</t>
    </r>
  </si>
  <si>
    <t>(2013-14)</t>
  </si>
  <si>
    <t xml:space="preserve">Pry Childrens </t>
  </si>
  <si>
    <t>Pry Working Days</t>
  </si>
  <si>
    <t>Formulae</t>
  </si>
  <si>
    <t xml:space="preserve">Upr Pry Childrens </t>
  </si>
  <si>
    <t>Upr Pry Working Days</t>
  </si>
  <si>
    <t>Allocation Pry + Upr Pry</t>
  </si>
  <si>
    <t xml:space="preserve">Closing Balance Pry </t>
  </si>
  <si>
    <t>Closing Balance Upr Pry</t>
  </si>
  <si>
    <t>OB Pry + Upr Pry</t>
  </si>
  <si>
    <t>Lifting Pry</t>
  </si>
  <si>
    <t>Lifting Upr Pry</t>
  </si>
  <si>
    <t>Lifting Pry + Upr Pry</t>
  </si>
  <si>
    <t>Allocation Pry</t>
  </si>
  <si>
    <t>Allocation Upr Pry</t>
  </si>
  <si>
    <t>Allocation Pry+Upr Pry</t>
  </si>
  <si>
    <t>OB Pry</t>
  </si>
  <si>
    <t>OB Upr Pry</t>
  </si>
  <si>
    <t>OB Pry+Upr Pry</t>
  </si>
  <si>
    <t>Unspent Balance Pry</t>
  </si>
  <si>
    <t>Unspent Balance Upr Pry</t>
  </si>
  <si>
    <t>Unspent Balance  Pry+Upr Pry</t>
  </si>
  <si>
    <t>Cooking Assistance Received Pry</t>
  </si>
  <si>
    <t>Cooking Assistance Received Upr Pry</t>
  </si>
  <si>
    <t>Cooking Assistance  Pry+Upr Pry</t>
  </si>
  <si>
    <t>Total Cooking Cost Expenditure Pry</t>
  </si>
  <si>
    <t>Total Cooking Cost Expenditure Upr Pry</t>
  </si>
  <si>
    <t>Total Cooking Cost Expenditure  Pry+Upr Pry</t>
  </si>
  <si>
    <t>Allocation Uppr Pry</t>
  </si>
  <si>
    <t>Total Allocation</t>
  </si>
  <si>
    <t>Opening Balance Pry</t>
  </si>
  <si>
    <t>Opening Balance Upr Pry</t>
  </si>
  <si>
    <t>Total Opening Balance</t>
  </si>
  <si>
    <t>Release Pry</t>
  </si>
  <si>
    <t>Release Upr Pry</t>
  </si>
  <si>
    <t>Expenditure Pry</t>
  </si>
  <si>
    <t>Expenditure Upr Pry</t>
  </si>
  <si>
    <t>Total Expenditure</t>
  </si>
  <si>
    <t>Unspent Balance Uppr Pr</t>
  </si>
  <si>
    <t>Total Unspent Balance</t>
  </si>
  <si>
    <t>Replacement</t>
  </si>
  <si>
    <t>Amount (in lakh)</t>
  </si>
  <si>
    <t>4.2) ANALYSIS ON OPENING BALANCE AND CLOSING BALANCE</t>
  </si>
  <si>
    <t>4.3) Cooking cost allocation and disbursed to Districts</t>
  </si>
  <si>
    <t>4.4)  District-wise Cooking Cost availability</t>
  </si>
  <si>
    <t>4.5) Cooking Cost Utilisation</t>
  </si>
  <si>
    <t>4.6)  District-wise Utilisation of Cooking cost</t>
  </si>
  <si>
    <t xml:space="preserve">[%]* </t>
  </si>
  <si>
    <t xml:space="preserve"> [%]*</t>
  </si>
  <si>
    <t xml:space="preserve"> [88%]* </t>
  </si>
  <si>
    <t>3. Coverage of children as per Quarterly Progress Report (QPR)</t>
  </si>
  <si>
    <t>Severe Aneamia among adolescent girls</t>
  </si>
  <si>
    <t>Severe Anaemia among children</t>
  </si>
  <si>
    <t>2.3  Enrolment Vs Coverage ( Primary)                       *(Source data : Table AT-4  of AWP&amp;B 2013-14)</t>
  </si>
  <si>
    <t>2.4  Enrolment VS.Coverage  ( Upper Primary)  *(Source data : Table AT-4A  of AWP&amp;B 2013-14)</t>
  </si>
  <si>
    <t>% Less Coverage
(2013-14)</t>
  </si>
  <si>
    <t>% Less Coverage
(2012-13)</t>
  </si>
  <si>
    <t>S.no</t>
  </si>
  <si>
    <t>Health Check-up</t>
  </si>
  <si>
    <t>IFA Tablets</t>
  </si>
  <si>
    <t>Vitamin A</t>
  </si>
  <si>
    <t>Deworming</t>
  </si>
  <si>
    <t>Part-D: FACT SHEET</t>
  </si>
  <si>
    <t xml:space="preserve">              Fin                            </t>
  </si>
  <si>
    <t>(2014-15)</t>
  </si>
  <si>
    <t>(2015-16)</t>
  </si>
  <si>
    <t>Aggregate Quantity Consumed at Schol Level Pry</t>
  </si>
  <si>
    <t>Aggregate Quantity Consumed at Schol Level Upr Pry</t>
  </si>
  <si>
    <t>Q1</t>
  </si>
  <si>
    <t>Q2</t>
  </si>
  <si>
    <t>Q3</t>
  </si>
  <si>
    <t>Pry</t>
  </si>
  <si>
    <t>U Pry</t>
  </si>
  <si>
    <t>Avg</t>
  </si>
  <si>
    <t>No</t>
  </si>
  <si>
    <t>Details</t>
  </si>
  <si>
    <t>State’s Proposal for 2016-17</t>
  </si>
  <si>
    <t>Recommendations by Appraisal Team for 2016-17</t>
  </si>
  <si>
    <t>No. of Children  &amp; Institutions</t>
  </si>
  <si>
    <t>No. of institutions</t>
  </si>
  <si>
    <t>No. of Children</t>
  </si>
  <si>
    <t>1.1.1</t>
  </si>
  <si>
    <t>Govt. + Govt. aided + LB schools</t>
  </si>
  <si>
    <t>1.1.2</t>
  </si>
  <si>
    <t xml:space="preserve">Special Training Centers </t>
  </si>
  <si>
    <t>1.1.3</t>
  </si>
  <si>
    <t>Special Training Centers (NCLP)</t>
  </si>
  <si>
    <t>1.1.4</t>
  </si>
  <si>
    <t>Madarsa/Maqtab</t>
  </si>
  <si>
    <t>TOTAL (1.1)</t>
  </si>
  <si>
    <t>Upper Primary</t>
  </si>
  <si>
    <t>1.2.1</t>
  </si>
  <si>
    <t>1.2.2</t>
  </si>
  <si>
    <t>Special Training Centers</t>
  </si>
  <si>
    <t>1.2.3</t>
  </si>
  <si>
    <t>Total (1.2)</t>
  </si>
  <si>
    <t xml:space="preserve">GRAND TOTAL (1.1 + 1.2) </t>
  </si>
  <si>
    <t>No. of Working days</t>
  </si>
  <si>
    <t>NCLP</t>
  </si>
  <si>
    <t>Drought</t>
  </si>
  <si>
    <t>No. of Cook-cum Helpers*</t>
  </si>
  <si>
    <t>11028 (12 addl.)*</t>
  </si>
  <si>
    <t xml:space="preserve">Kitchen-cum-store </t>
  </si>
  <si>
    <t>Saturated</t>
  </si>
  <si>
    <t>Kitchen Devices</t>
  </si>
  <si>
    <t>New Schools**</t>
  </si>
  <si>
    <t>3.5) District-wise Foodgrains availability  as on 31.12.16</t>
  </si>
  <si>
    <t>South Andaman</t>
  </si>
  <si>
    <t>N &amp; M Andaman</t>
  </si>
  <si>
    <t>Nicobar</t>
  </si>
  <si>
    <t>Balance of Second Installment</t>
  </si>
  <si>
    <t>2nd  Instalment</t>
  </si>
  <si>
    <t>Gross Allocation for the  FY 2016-17</t>
  </si>
  <si>
    <t xml:space="preserve">Opening Balance as on 01.4.16 </t>
  </si>
  <si>
    <t xml:space="preserve">Lifted from FCI </t>
  </si>
  <si>
    <t xml:space="preserve">Aggregate quantity Consumed at School level </t>
  </si>
  <si>
    <t xml:space="preserve">Closing Balance**                 (col.4+5-6)                         </t>
  </si>
  <si>
    <t>Received</t>
  </si>
  <si>
    <t>Expenditure</t>
  </si>
  <si>
    <t>Actual expenditure incurred by State</t>
  </si>
  <si>
    <t>Balance of 2nd Installment</t>
  </si>
  <si>
    <t>(2018-19)</t>
  </si>
  <si>
    <t xml:space="preserve">Opening Balance Upr Pry 2017-148                            </t>
  </si>
  <si>
    <t>Lifting upto 31.03.18</t>
  </si>
  <si>
    <t>(As on 31.03.18)</t>
  </si>
  <si>
    <t>Sanctioned by GoI during 2006-18 as per State plan</t>
  </si>
  <si>
    <t>* 95 Units from 251 Sanctioned units is yet to start.</t>
  </si>
  <si>
    <t>Sanctioned during 2006-07 to 17-18</t>
  </si>
  <si>
    <t>Number of meal surved (P+UP)</t>
  </si>
  <si>
    <t>Total (P+UP)</t>
  </si>
  <si>
    <t>Es[ected Primary=Primary*Number of meal*100/100000</t>
  </si>
  <si>
    <t>Es[ected Primary=Primary*Number of meal*150/100000</t>
  </si>
  <si>
    <t>Total expected</t>
  </si>
  <si>
    <t>Expected utilization of coocking cost Primary</t>
  </si>
  <si>
    <t>Expected utailzaftion of Coocking cost U.P</t>
  </si>
  <si>
    <t>Total Expected P+UP</t>
  </si>
  <si>
    <t>7-7A,Expenditure</t>
  </si>
  <si>
    <t xml:space="preserve">Actual Utalizationof coocking cost </t>
  </si>
  <si>
    <t>UT : A &amp; N Islands</t>
  </si>
  <si>
    <t>Annual Work Plan &amp; Budget: 2019-20</t>
  </si>
  <si>
    <t>Actuals as per AWP&amp;B 2019-20 (AT-5 &amp;5A)</t>
  </si>
  <si>
    <t>2.1  Institutions- (Primary)                     *(Source data : Table AT-3 of AWP&amp;B 2019-20)</t>
  </si>
  <si>
    <t>2.2  Institutions- (Upper Primary)          *(Source data : Table AT-3A &amp; 3B of AWP&amp;B 2019-20)</t>
  </si>
  <si>
    <t>2.3  No. of children  ( Primary)                       *(Source data : Table AT-5  of AWP&amp;B 2019-20)</t>
  </si>
  <si>
    <t>2.4  No. of children  ( Upper Primary)  *(Source data : Table AT-5A  of AWP&amp;B 2019-20)</t>
  </si>
  <si>
    <t>2.3  Enrolment Vs Coverage ( Primary)                       *(Source data : Table AT-4  of AWP&amp;B 2019-20)</t>
  </si>
  <si>
    <t>2.4  Enrolment VS.Coverage  ( Upper Primary)  *(Source data : Table AT-4A  of AWP&amp;B 2019-20)</t>
  </si>
  <si>
    <t xml:space="preserve">  *(Refer col.6 of table AT- 5 , AWP&amp;B, 2019-20)</t>
  </si>
  <si>
    <t>*(Refer col. 6 of table AT- 5A , AWP&amp;B, 2019-20)</t>
  </si>
  <si>
    <t>*(Refer col. 4 and 9 of table AT- 6 and AT-6A, AWP&amp;B, 2019-20)</t>
  </si>
  <si>
    <t>(Refer col. 7 and 12 of table AT- 6 and AT-6A, AWP&amp;B, 2019-20)</t>
  </si>
  <si>
    <t>*(Refer col. 5 of table AT- 6 and AT-6A, AWP&amp;B, 2019-20)</t>
  </si>
  <si>
    <t>*(Refer col. 6 of table AT- 6 and AT-6A, AWP&amp;B, 2019-20)</t>
  </si>
  <si>
    <t xml:space="preserve">Allocation for 2019-20                                      </t>
  </si>
  <si>
    <t>*(Refer col. 8 of table AT- 7 and AT-7A, AWP&amp;B, 2019-20)</t>
  </si>
  <si>
    <t xml:space="preserve">Allocation for 2019-20                                </t>
  </si>
  <si>
    <t>*(Refer col. 17 of table AT- 7 and AT-7A, AWP&amp;B, 2019-20)</t>
  </si>
  <si>
    <t>*(Refer col.11 of table AT- 7 and AT-7A, AWP&amp;B, 2019-20)</t>
  </si>
  <si>
    <t>*(Refer col. 14 of table AT- 7 and AT-7A, AWP&amp;B, 2019-20)</t>
  </si>
  <si>
    <t>Refer table AT_8 and AT-8A,AWP&amp;B, 2019-20</t>
  </si>
  <si>
    <t>7.2)  Reconciliation of MME OB, Allocation &amp; Releasing [PY + U PY] *(Refer AT-9, AWP&amp;B, 2019-20)</t>
  </si>
  <si>
    <t>8.2)  Reconciliation of TA OB, Allocation &amp; Releasing [PY + U PY] (Refer AT-9, AWP&amp;B, 2019-20)</t>
  </si>
  <si>
    <t>9.  INFRASTRUCTURE DEVELOPMENT DURING 2019-20</t>
  </si>
  <si>
    <t>(2019-20)</t>
  </si>
  <si>
    <t>9.1.2) Reconciliation of amount sanctioned (Refer AT-11, AWP&amp;B, 2019-20)</t>
  </si>
  <si>
    <t>2006-07 to 2019-20</t>
  </si>
  <si>
    <t>9.2.2) Reconciliation of amount sanctioned (Refer AT-11, AWP&amp;B, 2019-20)</t>
  </si>
  <si>
    <t>MDM PAB Approval for 2018-19</t>
  </si>
  <si>
    <t>1.2  No. of  Working Days Approved for FY 2018-19</t>
  </si>
  <si>
    <t>No of working days approved for FY 2018-19</t>
  </si>
  <si>
    <t>MDM PAB Approval for 2018-19          
(APR-MAR)</t>
  </si>
  <si>
    <t>No. of children as per PAB Approval for  2018-19</t>
  </si>
  <si>
    <t>No. of children as per Enrollment for  2018-19</t>
  </si>
  <si>
    <t>2.5 No. of meals to be served &amp;  actual  no. of meals served during 2018-19[PRIMARY]</t>
  </si>
  <si>
    <t>No of meal served during 2018-19</t>
  </si>
  <si>
    <t>2.6) No. of meals to be served &amp;  actual  no. of meals served during 2018-19 [UPPER PRIMARY]</t>
  </si>
  <si>
    <t>Allocation for 2018-19</t>
  </si>
  <si>
    <t xml:space="preserve">Allocation for 2018-19                                   </t>
  </si>
  <si>
    <t>% of OS on allocation 2018-19</t>
  </si>
  <si>
    <t xml:space="preserve">Allocation for Pry 2018-19                                   </t>
  </si>
  <si>
    <t xml:space="preserve">Allocation for Upr Pry 2018-19                            </t>
  </si>
  <si>
    <t xml:space="preserve">Opening Balance for Pry 2018-19                                 </t>
  </si>
  <si>
    <t xml:space="preserve">Allocation for 2018-19                                  </t>
  </si>
  <si>
    <t>% of UB on allocation 2018-19</t>
  </si>
  <si>
    <t xml:space="preserve">Allocation for 2018-19                                 </t>
  </si>
  <si>
    <t>Releases for Cooking cost by GoI (2018-19)</t>
  </si>
  <si>
    <t>% of OB on allocation 2018-19</t>
  </si>
  <si>
    <t xml:space="preserve">Allocation for 2018-19                                           </t>
  </si>
  <si>
    <t xml:space="preserve">Allocation for 2018-19                               </t>
  </si>
  <si>
    <t>5. Reconciliation of Utilisation and Performance during 2018-19 [PRIMARY+ UPPER PRIMARY]</t>
  </si>
  <si>
    <t>5.2 Reconciliation of Food grains utilisation during 2018-19 (Source data: para 2.5 and 3.7 above)</t>
  </si>
  <si>
    <t>5.3) Reconciliation of Cooking Cost utilisation during 2018-19 (Source data: para 2.5 and 3.7 above)</t>
  </si>
  <si>
    <t>% of UB as on Allocation 2018-19</t>
  </si>
  <si>
    <t>Releases for MME by GoI (2018-19)</t>
  </si>
  <si>
    <t>Released during 2018-19</t>
  </si>
  <si>
    <t>7.3) Utilisation of MME during 2018-19</t>
  </si>
  <si>
    <t>Releases for TA by GoI (2018-19)</t>
  </si>
  <si>
    <t>8.3) Utilisation of TA during 2018-19</t>
  </si>
  <si>
    <t>Allocated for 2018-19</t>
  </si>
  <si>
    <t>REVIEW OF IMPLEMENTATION OF MDM SCHEME DURING 2018-19 (1.4.18 to 31.03.19)</t>
  </si>
  <si>
    <t>Average number of children availed MDM during 1.4.18 to 31.03.19 (AT-5&amp;5A)</t>
  </si>
  <si>
    <t xml:space="preserve">No. of Meals served during 01.4.18 to 31.03.19    </t>
  </si>
  <si>
    <t>No. of Meals served during 01.4.18 to 31.03.19</t>
  </si>
  <si>
    <t>Base period 1.4.18 to 31.03.19</t>
  </si>
  <si>
    <t>No. of Meals served by State during the period 1.4.18 to 31.03.19</t>
  </si>
  <si>
    <t xml:space="preserve">ii) Base period 1.4.18 to 31.03.19 (As per PAB aaproval = 220 days for  Py &amp; 220 days for U Py) </t>
  </si>
  <si>
    <t>No. of Meals as per PAB approval (1.4.18 to 31.03.19)</t>
  </si>
  <si>
    <t>Opening Stock as on 01.04.2018</t>
  </si>
  <si>
    <t>District-wise opening balance as on 01.04.2018</t>
  </si>
  <si>
    <t xml:space="preserve">Opening Stock as on 01.04.2018                                                           </t>
  </si>
  <si>
    <t>OB as on 01.04.2018</t>
  </si>
  <si>
    <t>4.2.1) District-wise opening balance as on 01.04.2018</t>
  </si>
  <si>
    <t xml:space="preserve">Opening Balance as on 01.04.2018*                                                           </t>
  </si>
  <si>
    <t xml:space="preserve">Opening Balance as on 01.04.2018                                                   </t>
  </si>
  <si>
    <t>Opening Balance as on 01.04.2018</t>
  </si>
  <si>
    <t>Lifting as on 31.03.2019</t>
  </si>
  <si>
    <t>3.3) District-wise unspent balance as on 31.03.2019</t>
  </si>
  <si>
    <t>4.2.2) District-wise unspent  balance as on 31.03.2019</t>
  </si>
  <si>
    <t>Total Availibility of cooking cost as on 31.03.2019</t>
  </si>
  <si>
    <t>Unspent balance as on 31.03.2019</t>
  </si>
  <si>
    <t>Releases for Kitchen sheds by GoI as on 31.03.2019</t>
  </si>
  <si>
    <t>Achievement (C+IP)                                  upto 31.03.2019*</t>
  </si>
  <si>
    <t>Achievement (C+IP) upto 31.03.2019</t>
  </si>
  <si>
    <t xml:space="preserve">Unspent Balance as on 31.03.2019                                                        </t>
  </si>
  <si>
    <t>OB as on 01.04.18</t>
  </si>
  <si>
    <t xml:space="preserve">Unspent Balance as on 31.03.19*                                                           </t>
  </si>
  <si>
    <t>(As on 31.12.18)</t>
  </si>
  <si>
    <t>No of meals to be served during 1/4/18 to 31/03/19</t>
  </si>
  <si>
    <t>10.04.2018</t>
  </si>
  <si>
    <t>27.08.2018</t>
  </si>
  <si>
    <t>05.02.2019</t>
  </si>
  <si>
    <t>(2016-17)</t>
  </si>
  <si>
    <t>2006-2019</t>
  </si>
  <si>
    <r>
      <t>(i</t>
    </r>
    <r>
      <rPr>
        <i/>
        <sz val="13"/>
        <color indexed="8"/>
        <rFont val="Bookman Old Style"/>
        <family val="1"/>
      </rPr>
      <t>n MTs)</t>
    </r>
  </si>
  <si>
    <r>
      <t xml:space="preserve">5.1 Mismatch between Utilisation of Foodgrains and Cooking Cost  </t>
    </r>
    <r>
      <rPr>
        <b/>
        <i/>
        <sz val="13"/>
        <color indexed="8"/>
        <rFont val="Bookman Old Style"/>
        <family val="1"/>
      </rPr>
      <t>(Source data: para 3.8 and 4.7 above)</t>
    </r>
  </si>
  <si>
    <t>Releases for Kitchen devices by GoI as on 31.03.2019</t>
  </si>
</sst>
</file>

<file path=xl/styles.xml><?xml version="1.0" encoding="utf-8"?>
<styleSheet xmlns="http://schemas.openxmlformats.org/spreadsheetml/2006/main">
  <numFmts count="4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0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"/>
    <numFmt numFmtId="192" formatCode="0.00000000"/>
    <numFmt numFmtId="193" formatCode="0.0000000"/>
    <numFmt numFmtId="194" formatCode="0.000000"/>
    <numFmt numFmtId="195" formatCode="0.0%"/>
    <numFmt numFmtId="196" formatCode="0.000000000000"/>
    <numFmt numFmtId="197" formatCode="[$-409]dddd\,\ mmmm\ dd\,\ yyyy"/>
    <numFmt numFmtId="198" formatCode="[$-409]h:mm:ss\ AM/PM"/>
    <numFmt numFmtId="199" formatCode="#,##0.0"/>
  </numFmts>
  <fonts count="10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sz val="9"/>
      <name val="Bookman Old Style"/>
      <family val="1"/>
    </font>
    <font>
      <sz val="11"/>
      <name val="Bookman Old Style"/>
      <family val="1"/>
    </font>
    <font>
      <sz val="8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b/>
      <sz val="11"/>
      <name val="Calibri"/>
      <family val="2"/>
    </font>
    <font>
      <b/>
      <sz val="12"/>
      <name val="Times New Roman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10"/>
      <name val="Arial"/>
      <family val="2"/>
    </font>
    <font>
      <sz val="10"/>
      <color indexed="8"/>
      <name val="Calibri"/>
      <family val="2"/>
    </font>
    <font>
      <i/>
      <sz val="13"/>
      <color indexed="8"/>
      <name val="Bookman Old Style"/>
      <family val="1"/>
    </font>
    <font>
      <b/>
      <i/>
      <sz val="13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Bookman Old Style"/>
      <family val="1"/>
    </font>
    <font>
      <b/>
      <sz val="12"/>
      <color indexed="10"/>
      <name val="Cambria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0"/>
      <color indexed="8"/>
      <name val="Bookman Old Style"/>
      <family val="1"/>
    </font>
    <font>
      <b/>
      <i/>
      <sz val="36"/>
      <color indexed="8"/>
      <name val="Bookman Old Style"/>
      <family val="1"/>
    </font>
    <font>
      <b/>
      <sz val="14"/>
      <color indexed="8"/>
      <name val="Bookman Old Style"/>
      <family val="1"/>
    </font>
    <font>
      <b/>
      <u val="single"/>
      <sz val="14"/>
      <color indexed="8"/>
      <name val="Bookman Old Style"/>
      <family val="1"/>
    </font>
    <font>
      <b/>
      <u val="single"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u val="single"/>
      <sz val="12"/>
      <color indexed="8"/>
      <name val="Bookman Old Style"/>
      <family val="1"/>
    </font>
    <font>
      <b/>
      <sz val="13"/>
      <color indexed="8"/>
      <name val="Bookman Old Style"/>
      <family val="1"/>
    </font>
    <font>
      <b/>
      <u val="single"/>
      <sz val="10"/>
      <color indexed="8"/>
      <name val="Bookman Old Style"/>
      <family val="1"/>
    </font>
    <font>
      <b/>
      <u val="single"/>
      <sz val="13"/>
      <color indexed="8"/>
      <name val="Bookman Old Style"/>
      <family val="1"/>
    </font>
    <font>
      <b/>
      <sz val="12"/>
      <color indexed="8"/>
      <name val="Bookman Old Style"/>
      <family val="1"/>
    </font>
    <font>
      <sz val="13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b/>
      <i/>
      <sz val="10"/>
      <color indexed="8"/>
      <name val="Bookman Old Style"/>
      <family val="1"/>
    </font>
    <font>
      <i/>
      <sz val="10"/>
      <color indexed="8"/>
      <name val="Bookman Old Style"/>
      <family val="1"/>
    </font>
    <font>
      <sz val="9"/>
      <color indexed="8"/>
      <name val="Bookman Old Style"/>
      <family val="1"/>
    </font>
    <font>
      <b/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0"/>
      <color theme="1"/>
      <name val="Bookman Old Style"/>
      <family val="1"/>
    </font>
    <font>
      <b/>
      <u val="single"/>
      <sz val="11"/>
      <color theme="1"/>
      <name val="Bookman Old Style"/>
      <family val="1"/>
    </font>
    <font>
      <sz val="12"/>
      <color theme="1"/>
      <name val="Bookman Old Style"/>
      <family val="1"/>
    </font>
    <font>
      <b/>
      <u val="single"/>
      <sz val="12"/>
      <color theme="1"/>
      <name val="Bookman Old Style"/>
      <family val="1"/>
    </font>
    <font>
      <b/>
      <u val="single"/>
      <sz val="10"/>
      <color theme="1"/>
      <name val="Bookman Old Style"/>
      <family val="1"/>
    </font>
    <font>
      <b/>
      <sz val="13"/>
      <color theme="1"/>
      <name val="Bookman Old Style"/>
      <family val="1"/>
    </font>
    <font>
      <b/>
      <sz val="12"/>
      <color theme="1"/>
      <name val="Bookman Old Style"/>
      <family val="1"/>
    </font>
    <font>
      <sz val="13"/>
      <color theme="1"/>
      <name val="Bookman Old Style"/>
      <family val="1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b/>
      <i/>
      <sz val="10"/>
      <color theme="1"/>
      <name val="Bookman Old Style"/>
      <family val="1"/>
    </font>
    <font>
      <i/>
      <sz val="10"/>
      <color theme="1"/>
      <name val="Bookman Old Style"/>
      <family val="1"/>
    </font>
    <font>
      <sz val="9"/>
      <color theme="1"/>
      <name val="Bookman Old Style"/>
      <family val="1"/>
    </font>
    <font>
      <b/>
      <sz val="9"/>
      <color theme="1"/>
      <name val="Bookman Old Style"/>
      <family val="1"/>
    </font>
    <font>
      <b/>
      <i/>
      <sz val="13"/>
      <color theme="1"/>
      <name val="Bookman Old Style"/>
      <family val="1"/>
    </font>
    <font>
      <i/>
      <sz val="13"/>
      <color theme="1"/>
      <name val="Bookman Old Style"/>
      <family val="1"/>
    </font>
    <font>
      <b/>
      <u val="single"/>
      <sz val="13"/>
      <color theme="1"/>
      <name val="Bookman Old Style"/>
      <family val="1"/>
    </font>
    <font>
      <b/>
      <i/>
      <sz val="12"/>
      <color theme="1"/>
      <name val="Bookman Old Style"/>
      <family val="1"/>
    </font>
    <font>
      <sz val="10"/>
      <color theme="1"/>
      <name val="Times New Roman"/>
      <family val="1"/>
    </font>
    <font>
      <b/>
      <sz val="20"/>
      <color theme="1"/>
      <name val="Bookman Old Style"/>
      <family val="1"/>
    </font>
    <font>
      <b/>
      <i/>
      <sz val="36"/>
      <color theme="1"/>
      <name val="Bookman Old Style"/>
      <family val="1"/>
    </font>
    <font>
      <b/>
      <sz val="14"/>
      <color theme="1"/>
      <name val="Bookman Old Style"/>
      <family val="1"/>
    </font>
    <font>
      <b/>
      <u val="single"/>
      <sz val="14"/>
      <color theme="1"/>
      <name val="Bookman Old Style"/>
      <family val="1"/>
    </font>
    <font>
      <b/>
      <sz val="12"/>
      <color rgb="FFFF0000"/>
      <name val="Cambria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76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676">
    <xf numFmtId="0" fontId="0" fillId="0" borderId="0" xfId="0" applyAlignment="1">
      <alignment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4" fillId="0" borderId="0" xfId="7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6" fillId="32" borderId="1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8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9" fontId="10" fillId="0" borderId="21" xfId="70" applyFont="1" applyBorder="1" applyAlignment="1">
      <alignment horizontal="center" vertical="center" wrapText="1"/>
    </xf>
    <xf numFmtId="9" fontId="10" fillId="0" borderId="23" xfId="7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9" fontId="8" fillId="0" borderId="10" xfId="70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 horizontal="left"/>
    </xf>
    <xf numFmtId="9" fontId="8" fillId="33" borderId="10" xfId="70" applyFont="1" applyFill="1" applyBorder="1" applyAlignment="1">
      <alignment/>
    </xf>
    <xf numFmtId="9" fontId="5" fillId="0" borderId="10" xfId="70" applyFont="1" applyBorder="1" applyAlignment="1">
      <alignment/>
    </xf>
    <xf numFmtId="9" fontId="6" fillId="0" borderId="26" xfId="71" applyNumberFormat="1" applyFont="1" applyBorder="1" applyAlignment="1">
      <alignment/>
    </xf>
    <xf numFmtId="9" fontId="4" fillId="0" borderId="0" xfId="71" applyFont="1" applyBorder="1" applyAlignment="1">
      <alignment/>
    </xf>
    <xf numFmtId="9" fontId="4" fillId="0" borderId="26" xfId="71" applyFont="1" applyBorder="1" applyAlignment="1">
      <alignment/>
    </xf>
    <xf numFmtId="0" fontId="0" fillId="0" borderId="0" xfId="0" applyFont="1" applyAlignment="1">
      <alignment wrapText="1"/>
    </xf>
    <xf numFmtId="9" fontId="0" fillId="0" borderId="0" xfId="70" applyFont="1" applyAlignment="1">
      <alignment wrapText="1"/>
    </xf>
    <xf numFmtId="9" fontId="0" fillId="0" borderId="0" xfId="70" applyFont="1" applyAlignment="1">
      <alignment/>
    </xf>
    <xf numFmtId="0" fontId="1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4" fillId="0" borderId="28" xfId="0" applyFont="1" applyBorder="1" applyAlignment="1">
      <alignment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15" fillId="0" borderId="28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right" vertical="top" wrapText="1"/>
    </xf>
    <xf numFmtId="0" fontId="15" fillId="34" borderId="28" xfId="0" applyFont="1" applyFill="1" applyBorder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8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80" fillId="0" borderId="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81" fillId="0" borderId="10" xfId="0" applyFont="1" applyBorder="1" applyAlignment="1">
      <alignment vertical="center" wrapText="1"/>
    </xf>
    <xf numFmtId="0" fontId="81" fillId="0" borderId="0" xfId="0" applyFont="1" applyAlignment="1">
      <alignment vertical="center" wrapText="1"/>
    </xf>
    <xf numFmtId="0" fontId="82" fillId="35" borderId="0" xfId="0" applyFont="1" applyFill="1" applyAlignment="1">
      <alignment/>
    </xf>
    <xf numFmtId="0" fontId="82" fillId="35" borderId="0" xfId="0" applyFont="1" applyFill="1" applyBorder="1" applyAlignment="1">
      <alignment/>
    </xf>
    <xf numFmtId="0" fontId="82" fillId="0" borderId="0" xfId="0" applyFont="1" applyAlignment="1">
      <alignment/>
    </xf>
    <xf numFmtId="0" fontId="82" fillId="0" borderId="0" xfId="0" applyFont="1" applyAlignment="1">
      <alignment horizontal="right"/>
    </xf>
    <xf numFmtId="2" fontId="82" fillId="0" borderId="0" xfId="0" applyNumberFormat="1" applyFont="1" applyAlignment="1">
      <alignment horizontal="center"/>
    </xf>
    <xf numFmtId="2" fontId="82" fillId="0" borderId="0" xfId="0" applyNumberFormat="1" applyFont="1" applyAlignment="1">
      <alignment/>
    </xf>
    <xf numFmtId="2" fontId="83" fillId="0" borderId="0" xfId="0" applyNumberFormat="1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4" fillId="0" borderId="0" xfId="0" applyFont="1" applyAlignment="1">
      <alignment/>
    </xf>
    <xf numFmtId="0" fontId="84" fillId="0" borderId="0" xfId="0" applyFont="1" applyAlignment="1">
      <alignment horizontal="right"/>
    </xf>
    <xf numFmtId="2" fontId="85" fillId="0" borderId="0" xfId="0" applyNumberFormat="1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7" fillId="0" borderId="0" xfId="0" applyFont="1" applyAlignment="1">
      <alignment horizontal="right"/>
    </xf>
    <xf numFmtId="2" fontId="87" fillId="0" borderId="0" xfId="0" applyNumberFormat="1" applyFont="1" applyAlignment="1">
      <alignment horizontal="center"/>
    </xf>
    <xf numFmtId="2" fontId="87" fillId="0" borderId="0" xfId="0" applyNumberFormat="1" applyFont="1" applyAlignment="1">
      <alignment/>
    </xf>
    <xf numFmtId="0" fontId="88" fillId="0" borderId="0" xfId="0" applyFont="1" applyAlignment="1">
      <alignment/>
    </xf>
    <xf numFmtId="0" fontId="88" fillId="0" borderId="0" xfId="0" applyFont="1" applyAlignment="1">
      <alignment horizontal="right"/>
    </xf>
    <xf numFmtId="2" fontId="88" fillId="0" borderId="0" xfId="0" applyNumberFormat="1" applyFont="1" applyAlignment="1">
      <alignment horizontal="center"/>
    </xf>
    <xf numFmtId="2" fontId="88" fillId="0" borderId="0" xfId="0" applyNumberFormat="1" applyFont="1" applyAlignment="1">
      <alignment/>
    </xf>
    <xf numFmtId="0" fontId="89" fillId="0" borderId="0" xfId="0" applyFont="1" applyBorder="1" applyAlignment="1">
      <alignment horizontal="left" wrapText="1"/>
    </xf>
    <xf numFmtId="0" fontId="89" fillId="0" borderId="0" xfId="0" applyFont="1" applyAlignment="1">
      <alignment/>
    </xf>
    <xf numFmtId="0" fontId="89" fillId="36" borderId="10" xfId="0" applyFont="1" applyFill="1" applyBorder="1" applyAlignment="1">
      <alignment horizontal="center" vertical="center" wrapText="1"/>
    </xf>
    <xf numFmtId="0" fontId="89" fillId="36" borderId="10" xfId="0" applyFont="1" applyFill="1" applyBorder="1" applyAlignment="1">
      <alignment horizontal="center" vertical="center"/>
    </xf>
    <xf numFmtId="0" fontId="88" fillId="0" borderId="0" xfId="0" applyFont="1" applyAlignment="1">
      <alignment horizontal="right" vertical="center"/>
    </xf>
    <xf numFmtId="2" fontId="88" fillId="0" borderId="0" xfId="0" applyNumberFormat="1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90" fillId="35" borderId="10" xfId="0" applyFont="1" applyFill="1" applyBorder="1" applyAlignment="1">
      <alignment wrapText="1"/>
    </xf>
    <xf numFmtId="1" fontId="90" fillId="35" borderId="10" xfId="0" applyNumberFormat="1" applyFont="1" applyFill="1" applyBorder="1" applyAlignment="1">
      <alignment horizontal="center" vertical="center"/>
    </xf>
    <xf numFmtId="9" fontId="90" fillId="35" borderId="10" xfId="70" applyFont="1" applyFill="1" applyBorder="1" applyAlignment="1">
      <alignment horizontal="center" vertical="center"/>
    </xf>
    <xf numFmtId="0" fontId="88" fillId="35" borderId="0" xfId="0" applyFont="1" applyFill="1" applyAlignment="1">
      <alignment horizontal="right"/>
    </xf>
    <xf numFmtId="2" fontId="88" fillId="35" borderId="0" xfId="0" applyNumberFormat="1" applyFont="1" applyFill="1" applyAlignment="1">
      <alignment horizontal="center"/>
    </xf>
    <xf numFmtId="2" fontId="88" fillId="35" borderId="0" xfId="0" applyNumberFormat="1" applyFont="1" applyFill="1" applyAlignment="1">
      <alignment/>
    </xf>
    <xf numFmtId="0" fontId="88" fillId="35" borderId="0" xfId="0" applyFont="1" applyFill="1" applyAlignment="1">
      <alignment/>
    </xf>
    <xf numFmtId="0" fontId="82" fillId="35" borderId="0" xfId="0" applyFont="1" applyFill="1" applyAlignment="1">
      <alignment horizontal="right"/>
    </xf>
    <xf numFmtId="2" fontId="82" fillId="35" borderId="0" xfId="0" applyNumberFormat="1" applyFont="1" applyFill="1" applyAlignment="1">
      <alignment horizontal="center"/>
    </xf>
    <xf numFmtId="2" fontId="82" fillId="35" borderId="0" xfId="0" applyNumberFormat="1" applyFont="1" applyFill="1" applyAlignment="1">
      <alignment/>
    </xf>
    <xf numFmtId="0" fontId="86" fillId="35" borderId="0" xfId="0" applyFont="1" applyFill="1" applyAlignment="1">
      <alignment/>
    </xf>
    <xf numFmtId="0" fontId="82" fillId="35" borderId="0" xfId="0" applyFont="1" applyFill="1" applyAlignment="1">
      <alignment horizontal="center"/>
    </xf>
    <xf numFmtId="0" fontId="89" fillId="35" borderId="0" xfId="0" applyFont="1" applyFill="1" applyAlignment="1">
      <alignment horizontal="left"/>
    </xf>
    <xf numFmtId="0" fontId="91" fillId="35" borderId="0" xfId="0" applyFont="1" applyFill="1" applyAlignment="1">
      <alignment/>
    </xf>
    <xf numFmtId="0" fontId="90" fillId="35" borderId="10" xfId="0" applyFont="1" applyFill="1" applyBorder="1" applyAlignment="1">
      <alignment horizontal="center"/>
    </xf>
    <xf numFmtId="0" fontId="90" fillId="35" borderId="10" xfId="0" applyFont="1" applyFill="1" applyBorder="1" applyAlignment="1">
      <alignment/>
    </xf>
    <xf numFmtId="0" fontId="82" fillId="35" borderId="0" xfId="0" applyFont="1" applyFill="1" applyBorder="1" applyAlignment="1">
      <alignment horizontal="right" wrapText="1"/>
    </xf>
    <xf numFmtId="0" fontId="89" fillId="35" borderId="0" xfId="0" applyFont="1" applyFill="1" applyBorder="1" applyAlignment="1">
      <alignment horizontal="left" wrapText="1"/>
    </xf>
    <xf numFmtId="0" fontId="91" fillId="35" borderId="0" xfId="0" applyFont="1" applyFill="1" applyBorder="1" applyAlignment="1">
      <alignment horizontal="center" wrapText="1"/>
    </xf>
    <xf numFmtId="0" fontId="89" fillId="36" borderId="10" xfId="0" applyFont="1" applyFill="1" applyBorder="1" applyAlignment="1">
      <alignment horizontal="center" wrapText="1"/>
    </xf>
    <xf numFmtId="0" fontId="90" fillId="35" borderId="10" xfId="0" applyFont="1" applyFill="1" applyBorder="1" applyAlignment="1">
      <alignment horizontal="center" vertical="center"/>
    </xf>
    <xf numFmtId="0" fontId="86" fillId="35" borderId="0" xfId="0" applyFont="1" applyFill="1" applyBorder="1" applyAlignment="1">
      <alignment wrapText="1"/>
    </xf>
    <xf numFmtId="0" fontId="86" fillId="35" borderId="0" xfId="0" applyFont="1" applyFill="1" applyBorder="1" applyAlignment="1">
      <alignment/>
    </xf>
    <xf numFmtId="0" fontId="86" fillId="35" borderId="0" xfId="0" applyFont="1" applyFill="1" applyBorder="1" applyAlignment="1">
      <alignment/>
    </xf>
    <xf numFmtId="9" fontId="86" fillId="35" borderId="0" xfId="70" applyFont="1" applyFill="1" applyBorder="1" applyAlignment="1">
      <alignment/>
    </xf>
    <xf numFmtId="9" fontId="91" fillId="35" borderId="0" xfId="70" applyFont="1" applyFill="1" applyBorder="1" applyAlignment="1">
      <alignment/>
    </xf>
    <xf numFmtId="0" fontId="88" fillId="35" borderId="0" xfId="0" applyFont="1" applyFill="1" applyAlignment="1">
      <alignment horizontal="right" vertical="center"/>
    </xf>
    <xf numFmtId="2" fontId="88" fillId="35" borderId="0" xfId="0" applyNumberFormat="1" applyFont="1" applyFill="1" applyAlignment="1">
      <alignment horizontal="center" vertical="center"/>
    </xf>
    <xf numFmtId="2" fontId="84" fillId="35" borderId="0" xfId="0" applyNumberFormat="1" applyFont="1" applyFill="1" applyAlignment="1">
      <alignment horizontal="center" vertical="center"/>
    </xf>
    <xf numFmtId="0" fontId="88" fillId="35" borderId="0" xfId="0" applyFont="1" applyFill="1" applyAlignment="1">
      <alignment horizontal="center" vertical="center"/>
    </xf>
    <xf numFmtId="0" fontId="82" fillId="35" borderId="0" xfId="0" applyFont="1" applyFill="1" applyAlignment="1">
      <alignment horizontal="center" vertical="center"/>
    </xf>
    <xf numFmtId="0" fontId="86" fillId="35" borderId="10" xfId="0" applyFont="1" applyFill="1" applyBorder="1" applyAlignment="1">
      <alignment wrapText="1"/>
    </xf>
    <xf numFmtId="0" fontId="90" fillId="35" borderId="10" xfId="0" applyFont="1" applyFill="1" applyBorder="1" applyAlignment="1">
      <alignment horizontal="center" vertical="center" wrapText="1"/>
    </xf>
    <xf numFmtId="9" fontId="90" fillId="35" borderId="10" xfId="70" applyNumberFormat="1" applyFont="1" applyFill="1" applyBorder="1" applyAlignment="1">
      <alignment horizontal="center" vertical="center"/>
    </xf>
    <xf numFmtId="1" fontId="88" fillId="35" borderId="0" xfId="70" applyNumberFormat="1" applyFont="1" applyFill="1" applyAlignment="1">
      <alignment horizontal="center" vertical="center"/>
    </xf>
    <xf numFmtId="1" fontId="90" fillId="35" borderId="10" xfId="0" applyNumberFormat="1" applyFont="1" applyFill="1" applyBorder="1" applyAlignment="1">
      <alignment horizontal="center"/>
    </xf>
    <xf numFmtId="9" fontId="90" fillId="35" borderId="0" xfId="70" applyFont="1" applyFill="1" applyBorder="1" applyAlignment="1">
      <alignment/>
    </xf>
    <xf numFmtId="0" fontId="92" fillId="35" borderId="0" xfId="0" applyFont="1" applyFill="1" applyBorder="1" applyAlignment="1">
      <alignment horizontal="center" wrapText="1"/>
    </xf>
    <xf numFmtId="0" fontId="86" fillId="35" borderId="0" xfId="0" applyFont="1" applyFill="1" applyBorder="1" applyAlignment="1">
      <alignment horizontal="center"/>
    </xf>
    <xf numFmtId="0" fontId="84" fillId="35" borderId="0" xfId="0" applyFont="1" applyFill="1" applyBorder="1" applyAlignment="1">
      <alignment horizontal="left" wrapText="1"/>
    </xf>
    <xf numFmtId="0" fontId="89" fillId="35" borderId="0" xfId="0" applyFont="1" applyFill="1" applyBorder="1" applyAlignment="1">
      <alignment horizontal="right" wrapText="1"/>
    </xf>
    <xf numFmtId="0" fontId="89" fillId="35" borderId="0" xfId="0" applyFont="1" applyFill="1" applyBorder="1" applyAlignment="1">
      <alignment horizontal="center" wrapText="1"/>
    </xf>
    <xf numFmtId="0" fontId="91" fillId="35" borderId="0" xfId="0" applyFont="1" applyFill="1" applyAlignment="1">
      <alignment horizontal="right"/>
    </xf>
    <xf numFmtId="0" fontId="91" fillId="35" borderId="0" xfId="0" applyFont="1" applyFill="1" applyAlignment="1">
      <alignment horizontal="center"/>
    </xf>
    <xf numFmtId="0" fontId="86" fillId="35" borderId="10" xfId="0" applyFont="1" applyFill="1" applyBorder="1" applyAlignment="1">
      <alignment horizontal="center" vertical="center" wrapText="1"/>
    </xf>
    <xf numFmtId="9" fontId="82" fillId="35" borderId="0" xfId="70" applyFont="1" applyFill="1" applyAlignment="1">
      <alignment horizontal="center"/>
    </xf>
    <xf numFmtId="9" fontId="82" fillId="35" borderId="0" xfId="70" applyFont="1" applyFill="1" applyAlignment="1">
      <alignment/>
    </xf>
    <xf numFmtId="0" fontId="90" fillId="35" borderId="0" xfId="0" applyFont="1" applyFill="1" applyBorder="1" applyAlignment="1">
      <alignment horizontal="left" wrapText="1"/>
    </xf>
    <xf numFmtId="0" fontId="82" fillId="35" borderId="0" xfId="0" applyFont="1" applyFill="1" applyBorder="1" applyAlignment="1">
      <alignment wrapText="1"/>
    </xf>
    <xf numFmtId="9" fontId="82" fillId="35" borderId="0" xfId="70" applyFont="1" applyFill="1" applyBorder="1" applyAlignment="1">
      <alignment/>
    </xf>
    <xf numFmtId="2" fontId="84" fillId="35" borderId="0" xfId="0" applyNumberFormat="1" applyFont="1" applyFill="1" applyAlignment="1">
      <alignment horizontal="center"/>
    </xf>
    <xf numFmtId="2" fontId="84" fillId="35" borderId="0" xfId="0" applyNumberFormat="1" applyFont="1" applyFill="1" applyAlignment="1">
      <alignment/>
    </xf>
    <xf numFmtId="0" fontId="84" fillId="35" borderId="0" xfId="0" applyFont="1" applyFill="1" applyAlignment="1">
      <alignment/>
    </xf>
    <xf numFmtId="0" fontId="91" fillId="35" borderId="0" xfId="0" applyFont="1" applyFill="1" applyBorder="1" applyAlignment="1">
      <alignment horizontal="center"/>
    </xf>
    <xf numFmtId="9" fontId="89" fillId="35" borderId="0" xfId="70" applyFont="1" applyFill="1" applyBorder="1" applyAlignment="1">
      <alignment/>
    </xf>
    <xf numFmtId="2" fontId="91" fillId="35" borderId="0" xfId="70" applyNumberFormat="1" applyFont="1" applyFill="1" applyAlignment="1">
      <alignment horizontal="center"/>
    </xf>
    <xf numFmtId="2" fontId="82" fillId="35" borderId="0" xfId="70" applyNumberFormat="1" applyFont="1" applyFill="1" applyAlignment="1">
      <alignment/>
    </xf>
    <xf numFmtId="2" fontId="84" fillId="35" borderId="0" xfId="0" applyNumberFormat="1" applyFont="1" applyFill="1" applyBorder="1" applyAlignment="1">
      <alignment horizontal="left" wrapText="1"/>
    </xf>
    <xf numFmtId="9" fontId="89" fillId="36" borderId="10" xfId="70" applyFont="1" applyFill="1" applyBorder="1" applyAlignment="1">
      <alignment horizontal="center" vertical="center" wrapText="1"/>
    </xf>
    <xf numFmtId="0" fontId="89" fillId="36" borderId="10" xfId="0" applyFont="1" applyFill="1" applyBorder="1" applyAlignment="1">
      <alignment horizontal="right" vertical="center" wrapText="1"/>
    </xf>
    <xf numFmtId="2" fontId="91" fillId="35" borderId="0" xfId="70" applyNumberFormat="1" applyFont="1" applyFill="1" applyAlignment="1">
      <alignment horizontal="center" vertical="center"/>
    </xf>
    <xf numFmtId="2" fontId="82" fillId="35" borderId="0" xfId="70" applyNumberFormat="1" applyFont="1" applyFill="1" applyAlignment="1">
      <alignment vertical="center"/>
    </xf>
    <xf numFmtId="9" fontId="82" fillId="35" borderId="0" xfId="70" applyFont="1" applyFill="1" applyAlignment="1">
      <alignment vertical="center"/>
    </xf>
    <xf numFmtId="0" fontId="82" fillId="35" borderId="0" xfId="0" applyFont="1" applyFill="1" applyAlignment="1">
      <alignment vertical="center"/>
    </xf>
    <xf numFmtId="0" fontId="86" fillId="35" borderId="10" xfId="0" applyFont="1" applyFill="1" applyBorder="1" applyAlignment="1">
      <alignment horizontal="center" wrapText="1"/>
    </xf>
    <xf numFmtId="0" fontId="90" fillId="35" borderId="10" xfId="0" applyFont="1" applyFill="1" applyBorder="1" applyAlignment="1">
      <alignment horizontal="right"/>
    </xf>
    <xf numFmtId="9" fontId="90" fillId="35" borderId="10" xfId="70" applyFont="1" applyFill="1" applyBorder="1" applyAlignment="1">
      <alignment horizontal="right"/>
    </xf>
    <xf numFmtId="2" fontId="82" fillId="35" borderId="0" xfId="70" applyNumberFormat="1" applyFont="1" applyFill="1" applyAlignment="1">
      <alignment horizontal="center"/>
    </xf>
    <xf numFmtId="0" fontId="90" fillId="35" borderId="10" xfId="0" applyFont="1" applyFill="1" applyBorder="1" applyAlignment="1">
      <alignment horizontal="left"/>
    </xf>
    <xf numFmtId="0" fontId="90" fillId="35" borderId="0" xfId="0" applyFont="1" applyFill="1" applyBorder="1" applyAlignment="1">
      <alignment horizontal="left"/>
    </xf>
    <xf numFmtId="0" fontId="90" fillId="35" borderId="0" xfId="0" applyFont="1" applyFill="1" applyBorder="1" applyAlignment="1">
      <alignment horizontal="right"/>
    </xf>
    <xf numFmtId="9" fontId="90" fillId="35" borderId="0" xfId="70" applyFont="1" applyFill="1" applyBorder="1" applyAlignment="1">
      <alignment horizontal="right"/>
    </xf>
    <xf numFmtId="0" fontId="84" fillId="35" borderId="0" xfId="0" applyFont="1" applyFill="1" applyBorder="1" applyAlignment="1">
      <alignment horizontal="left"/>
    </xf>
    <xf numFmtId="0" fontId="84" fillId="35" borderId="0" xfId="0" applyFont="1" applyFill="1" applyBorder="1" applyAlignment="1">
      <alignment horizontal="center" vertical="center"/>
    </xf>
    <xf numFmtId="0" fontId="84" fillId="35" borderId="0" xfId="0" applyFont="1" applyFill="1" applyBorder="1" applyAlignment="1">
      <alignment horizontal="right" vertical="center"/>
    </xf>
    <xf numFmtId="9" fontId="84" fillId="35" borderId="0" xfId="70" applyFont="1" applyFill="1" applyBorder="1" applyAlignment="1">
      <alignment horizontal="right"/>
    </xf>
    <xf numFmtId="2" fontId="91" fillId="35" borderId="0" xfId="70" applyNumberFormat="1" applyFont="1" applyFill="1" applyAlignment="1">
      <alignment vertical="center"/>
    </xf>
    <xf numFmtId="2" fontId="91" fillId="35" borderId="0" xfId="70" applyNumberFormat="1" applyFont="1" applyFill="1" applyBorder="1" applyAlignment="1">
      <alignment vertical="center"/>
    </xf>
    <xf numFmtId="9" fontId="91" fillId="35" borderId="0" xfId="70" applyFont="1" applyFill="1" applyBorder="1" applyAlignment="1">
      <alignment vertical="center"/>
    </xf>
    <xf numFmtId="0" fontId="82" fillId="35" borderId="0" xfId="0" applyFont="1" applyFill="1" applyBorder="1" applyAlignment="1">
      <alignment vertical="center"/>
    </xf>
    <xf numFmtId="0" fontId="84" fillId="35" borderId="0" xfId="0" applyFont="1" applyFill="1" applyBorder="1" applyAlignment="1">
      <alignment horizontal="center" vertical="center" wrapText="1"/>
    </xf>
    <xf numFmtId="2" fontId="93" fillId="35" borderId="0" xfId="70" applyNumberFormat="1" applyFont="1" applyFill="1" applyAlignment="1">
      <alignment horizontal="center"/>
    </xf>
    <xf numFmtId="2" fontId="93" fillId="35" borderId="0" xfId="70" applyNumberFormat="1" applyFont="1" applyFill="1" applyAlignment="1">
      <alignment/>
    </xf>
    <xf numFmtId="2" fontId="93" fillId="35" borderId="0" xfId="70" applyNumberFormat="1" applyFont="1" applyFill="1" applyBorder="1" applyAlignment="1">
      <alignment/>
    </xf>
    <xf numFmtId="1" fontId="86" fillId="35" borderId="0" xfId="0" applyNumberFormat="1" applyFont="1" applyFill="1" applyBorder="1" applyAlignment="1">
      <alignment/>
    </xf>
    <xf numFmtId="1" fontId="82" fillId="35" borderId="0" xfId="61" applyNumberFormat="1" applyFont="1" applyFill="1" applyBorder="1" applyAlignment="1">
      <alignment horizontal="center" vertical="center"/>
      <protection/>
    </xf>
    <xf numFmtId="0" fontId="82" fillId="35" borderId="0" xfId="61" applyFont="1" applyFill="1" applyBorder="1" applyAlignment="1">
      <alignment horizontal="center" vertical="center"/>
      <protection/>
    </xf>
    <xf numFmtId="0" fontId="82" fillId="35" borderId="0" xfId="0" applyFont="1" applyFill="1" applyBorder="1" applyAlignment="1">
      <alignment horizontal="center" vertical="center" wrapText="1"/>
    </xf>
    <xf numFmtId="9" fontId="93" fillId="35" borderId="0" xfId="70" applyFont="1" applyFill="1" applyBorder="1" applyAlignment="1">
      <alignment/>
    </xf>
    <xf numFmtId="0" fontId="94" fillId="35" borderId="0" xfId="0" applyFont="1" applyFill="1" applyBorder="1" applyAlignment="1">
      <alignment horizontal="center" vertical="center" wrapText="1"/>
    </xf>
    <xf numFmtId="0" fontId="93" fillId="35" borderId="0" xfId="0" applyFont="1" applyFill="1" applyBorder="1" applyAlignment="1">
      <alignment wrapText="1"/>
    </xf>
    <xf numFmtId="0" fontId="84" fillId="35" borderId="0" xfId="0" applyFont="1" applyFill="1" applyBorder="1" applyAlignment="1">
      <alignment horizontal="right"/>
    </xf>
    <xf numFmtId="0" fontId="92" fillId="35" borderId="0" xfId="0" applyFont="1" applyFill="1" applyBorder="1" applyAlignment="1">
      <alignment/>
    </xf>
    <xf numFmtId="9" fontId="92" fillId="35" borderId="0" xfId="70" applyFont="1" applyFill="1" applyBorder="1" applyAlignment="1">
      <alignment horizontal="right"/>
    </xf>
    <xf numFmtId="0" fontId="92" fillId="35" borderId="0" xfId="0" applyFont="1" applyFill="1" applyBorder="1" applyAlignment="1">
      <alignment horizontal="left"/>
    </xf>
    <xf numFmtId="0" fontId="93" fillId="35" borderId="0" xfId="0" applyFont="1" applyFill="1" applyBorder="1" applyAlignment="1">
      <alignment horizontal="center"/>
    </xf>
    <xf numFmtId="0" fontId="93" fillId="35" borderId="0" xfId="0" applyFont="1" applyFill="1" applyAlignment="1">
      <alignment horizontal="right"/>
    </xf>
    <xf numFmtId="2" fontId="89" fillId="35" borderId="0" xfId="0" applyNumberFormat="1" applyFont="1" applyFill="1" applyBorder="1" applyAlignment="1">
      <alignment horizontal="left" wrapText="1"/>
    </xf>
    <xf numFmtId="0" fontId="91" fillId="35" borderId="0" xfId="0" applyFont="1" applyFill="1" applyBorder="1" applyAlignment="1">
      <alignment/>
    </xf>
    <xf numFmtId="9" fontId="89" fillId="36" borderId="10" xfId="70" applyFont="1" applyFill="1" applyBorder="1" applyAlignment="1">
      <alignment horizontal="center" wrapText="1"/>
    </xf>
    <xf numFmtId="0" fontId="89" fillId="36" borderId="10" xfId="0" applyFont="1" applyFill="1" applyBorder="1" applyAlignment="1">
      <alignment horizontal="right" wrapText="1"/>
    </xf>
    <xf numFmtId="2" fontId="91" fillId="35" borderId="0" xfId="70" applyNumberFormat="1" applyFont="1" applyFill="1" applyAlignment="1">
      <alignment/>
    </xf>
    <xf numFmtId="2" fontId="91" fillId="35" borderId="0" xfId="70" applyNumberFormat="1" applyFont="1" applyFill="1" applyBorder="1" applyAlignment="1">
      <alignment/>
    </xf>
    <xf numFmtId="9" fontId="91" fillId="35" borderId="0" xfId="70" applyFont="1" applyFill="1" applyBorder="1" applyAlignment="1">
      <alignment/>
    </xf>
    <xf numFmtId="0" fontId="86" fillId="35" borderId="10" xfId="0" applyFont="1" applyFill="1" applyBorder="1" applyAlignment="1">
      <alignment horizontal="center"/>
    </xf>
    <xf numFmtId="1" fontId="90" fillId="35" borderId="10" xfId="0" applyNumberFormat="1" applyFont="1" applyFill="1" applyBorder="1" applyAlignment="1">
      <alignment horizontal="right"/>
    </xf>
    <xf numFmtId="1" fontId="90" fillId="35" borderId="10" xfId="0" applyNumberFormat="1" applyFont="1" applyFill="1" applyBorder="1" applyAlignment="1">
      <alignment/>
    </xf>
    <xf numFmtId="9" fontId="90" fillId="35" borderId="10" xfId="70" applyNumberFormat="1" applyFont="1" applyFill="1" applyBorder="1" applyAlignment="1">
      <alignment horizontal="right"/>
    </xf>
    <xf numFmtId="9" fontId="93" fillId="35" borderId="0" xfId="70" applyFont="1" applyFill="1" applyAlignment="1">
      <alignment/>
    </xf>
    <xf numFmtId="1" fontId="90" fillId="35" borderId="0" xfId="0" applyNumberFormat="1" applyFont="1" applyFill="1" applyBorder="1" applyAlignment="1">
      <alignment horizontal="right"/>
    </xf>
    <xf numFmtId="1" fontId="90" fillId="35" borderId="0" xfId="0" applyNumberFormat="1" applyFont="1" applyFill="1" applyBorder="1" applyAlignment="1">
      <alignment/>
    </xf>
    <xf numFmtId="9" fontId="90" fillId="35" borderId="0" xfId="70" applyNumberFormat="1" applyFont="1" applyFill="1" applyBorder="1" applyAlignment="1">
      <alignment horizontal="right"/>
    </xf>
    <xf numFmtId="0" fontId="84" fillId="35" borderId="0" xfId="0" applyFont="1" applyFill="1" applyBorder="1" applyAlignment="1">
      <alignment horizontal="center"/>
    </xf>
    <xf numFmtId="9" fontId="91" fillId="35" borderId="0" xfId="70" applyFont="1" applyFill="1" applyAlignment="1">
      <alignment/>
    </xf>
    <xf numFmtId="2" fontId="82" fillId="35" borderId="0" xfId="70" applyNumberFormat="1" applyFont="1" applyFill="1" applyAlignment="1">
      <alignment/>
    </xf>
    <xf numFmtId="0" fontId="92" fillId="35" borderId="0" xfId="0" applyFont="1" applyFill="1" applyBorder="1" applyAlignment="1">
      <alignment horizontal="left" wrapText="1"/>
    </xf>
    <xf numFmtId="2" fontId="92" fillId="35" borderId="0" xfId="0" applyNumberFormat="1" applyFont="1" applyFill="1" applyBorder="1" applyAlignment="1">
      <alignment horizontal="left" wrapText="1"/>
    </xf>
    <xf numFmtId="2" fontId="92" fillId="35" borderId="0" xfId="0" applyNumberFormat="1" applyFont="1" applyFill="1" applyAlignment="1">
      <alignment horizontal="center"/>
    </xf>
    <xf numFmtId="2" fontId="92" fillId="35" borderId="0" xfId="0" applyNumberFormat="1" applyFont="1" applyFill="1" applyAlignment="1">
      <alignment/>
    </xf>
    <xf numFmtId="0" fontId="92" fillId="35" borderId="0" xfId="0" applyFont="1" applyFill="1" applyAlignment="1">
      <alignment/>
    </xf>
    <xf numFmtId="1" fontId="89" fillId="35" borderId="0" xfId="0" applyNumberFormat="1" applyFont="1" applyFill="1" applyBorder="1" applyAlignment="1">
      <alignment horizontal="right"/>
    </xf>
    <xf numFmtId="2" fontId="82" fillId="35" borderId="0" xfId="0" applyNumberFormat="1" applyFont="1" applyFill="1" applyBorder="1" applyAlignment="1">
      <alignment/>
    </xf>
    <xf numFmtId="0" fontId="90" fillId="35" borderId="10" xfId="61" applyFont="1" applyFill="1" applyBorder="1" applyAlignment="1">
      <alignment horizontal="right" vertical="center"/>
      <protection/>
    </xf>
    <xf numFmtId="9" fontId="90" fillId="35" borderId="10" xfId="70" applyFont="1" applyFill="1" applyBorder="1" applyAlignment="1">
      <alignment/>
    </xf>
    <xf numFmtId="0" fontId="84" fillId="35" borderId="12" xfId="0" applyFont="1" applyFill="1" applyBorder="1" applyAlignment="1">
      <alignment horizontal="center" wrapText="1"/>
    </xf>
    <xf numFmtId="0" fontId="84" fillId="35" borderId="10" xfId="0" applyFont="1" applyFill="1" applyBorder="1" applyAlignment="1">
      <alignment horizontal="center" wrapText="1"/>
    </xf>
    <xf numFmtId="0" fontId="84" fillId="35" borderId="10" xfId="0" applyFont="1" applyFill="1" applyBorder="1" applyAlignment="1">
      <alignment/>
    </xf>
    <xf numFmtId="0" fontId="82" fillId="35" borderId="32" xfId="62" applyFont="1" applyFill="1" applyBorder="1" applyAlignment="1">
      <alignment horizontal="center" vertical="center"/>
      <protection/>
    </xf>
    <xf numFmtId="0" fontId="84" fillId="35" borderId="0" xfId="0" applyFont="1" applyFill="1" applyBorder="1" applyAlignment="1">
      <alignment/>
    </xf>
    <xf numFmtId="0" fontId="92" fillId="35" borderId="0" xfId="0" applyFont="1" applyFill="1" applyBorder="1" applyAlignment="1">
      <alignment horizontal="left" vertical="top" wrapText="1"/>
    </xf>
    <xf numFmtId="1" fontId="84" fillId="35" borderId="0" xfId="0" applyNumberFormat="1" applyFont="1" applyFill="1" applyBorder="1" applyAlignment="1">
      <alignment/>
    </xf>
    <xf numFmtId="9" fontId="84" fillId="35" borderId="0" xfId="70" applyFont="1" applyFill="1" applyBorder="1" applyAlignment="1">
      <alignment/>
    </xf>
    <xf numFmtId="0" fontId="84" fillId="35" borderId="0" xfId="0" applyFont="1" applyFill="1" applyAlignment="1">
      <alignment horizontal="right"/>
    </xf>
    <xf numFmtId="0" fontId="82" fillId="35" borderId="33" xfId="62" applyFont="1" applyFill="1" applyBorder="1" applyAlignment="1">
      <alignment horizontal="center" vertical="center"/>
      <protection/>
    </xf>
    <xf numFmtId="1" fontId="82" fillId="35" borderId="0" xfId="0" applyNumberFormat="1" applyFont="1" applyFill="1" applyBorder="1" applyAlignment="1">
      <alignment/>
    </xf>
    <xf numFmtId="0" fontId="90" fillId="35" borderId="0" xfId="0" applyFont="1" applyFill="1" applyBorder="1" applyAlignment="1">
      <alignment/>
    </xf>
    <xf numFmtId="0" fontId="82" fillId="35" borderId="0" xfId="62" applyFont="1" applyFill="1" applyBorder="1" applyAlignment="1">
      <alignment horizontal="center" vertical="center"/>
      <protection/>
    </xf>
    <xf numFmtId="2" fontId="92" fillId="35" borderId="0" xfId="0" applyNumberFormat="1" applyFont="1" applyFill="1" applyBorder="1" applyAlignment="1">
      <alignment/>
    </xf>
    <xf numFmtId="1" fontId="82" fillId="35" borderId="0" xfId="62" applyNumberFormat="1" applyFont="1" applyFill="1" applyBorder="1" applyAlignment="1">
      <alignment horizontal="center" vertical="center"/>
      <protection/>
    </xf>
    <xf numFmtId="1" fontId="89" fillId="35" borderId="0" xfId="0" applyNumberFormat="1" applyFont="1" applyFill="1" applyBorder="1" applyAlignment="1">
      <alignment horizontal="right" vertical="center"/>
    </xf>
    <xf numFmtId="2" fontId="82" fillId="35" borderId="0" xfId="0" applyNumberFormat="1" applyFont="1" applyFill="1" applyAlignment="1">
      <alignment horizontal="center" vertical="center"/>
    </xf>
    <xf numFmtId="2" fontId="82" fillId="35" borderId="0" xfId="0" applyNumberFormat="1" applyFont="1" applyFill="1" applyAlignment="1">
      <alignment vertical="center"/>
    </xf>
    <xf numFmtId="0" fontId="90" fillId="35" borderId="0" xfId="0" applyFont="1" applyFill="1" applyBorder="1" applyAlignment="1">
      <alignment vertical="center"/>
    </xf>
    <xf numFmtId="0" fontId="86" fillId="35" borderId="0" xfId="0" applyFont="1" applyFill="1" applyBorder="1" applyAlignment="1">
      <alignment horizontal="center" vertical="center"/>
    </xf>
    <xf numFmtId="0" fontId="84" fillId="35" borderId="0" xfId="0" applyFont="1" applyFill="1" applyBorder="1" applyAlignment="1">
      <alignment vertical="center"/>
    </xf>
    <xf numFmtId="2" fontId="82" fillId="35" borderId="0" xfId="0" applyNumberFormat="1" applyFont="1" applyFill="1" applyBorder="1" applyAlignment="1">
      <alignment vertical="center"/>
    </xf>
    <xf numFmtId="0" fontId="82" fillId="35" borderId="10" xfId="62" applyFont="1" applyFill="1" applyBorder="1" applyAlignment="1">
      <alignment horizontal="center" vertical="center"/>
      <protection/>
    </xf>
    <xf numFmtId="0" fontId="82" fillId="35" borderId="0" xfId="0" applyFont="1" applyFill="1" applyBorder="1" applyAlignment="1">
      <alignment horizontal="center"/>
    </xf>
    <xf numFmtId="2" fontId="84" fillId="35" borderId="0" xfId="0" applyNumberFormat="1" applyFont="1" applyFill="1" applyBorder="1" applyAlignment="1">
      <alignment/>
    </xf>
    <xf numFmtId="0" fontId="89" fillId="35" borderId="0" xfId="0" applyFont="1" applyFill="1" applyAlignment="1">
      <alignment/>
    </xf>
    <xf numFmtId="2" fontId="93" fillId="35" borderId="0" xfId="0" applyNumberFormat="1" applyFont="1" applyFill="1" applyAlignment="1">
      <alignment horizontal="center"/>
    </xf>
    <xf numFmtId="2" fontId="93" fillId="35" borderId="0" xfId="0" applyNumberFormat="1" applyFont="1" applyFill="1" applyAlignment="1">
      <alignment/>
    </xf>
    <xf numFmtId="2" fontId="93" fillId="35" borderId="0" xfId="0" applyNumberFormat="1" applyFont="1" applyFill="1" applyBorder="1" applyAlignment="1">
      <alignment/>
    </xf>
    <xf numFmtId="0" fontId="93" fillId="35" borderId="0" xfId="0" applyFont="1" applyFill="1" applyBorder="1" applyAlignment="1">
      <alignment/>
    </xf>
    <xf numFmtId="0" fontId="93" fillId="35" borderId="0" xfId="0" applyFont="1" applyFill="1" applyAlignment="1">
      <alignment/>
    </xf>
    <xf numFmtId="0" fontId="86" fillId="35" borderId="10" xfId="0" applyFont="1" applyFill="1" applyBorder="1" applyAlignment="1">
      <alignment horizontal="right" vertical="center" wrapText="1"/>
    </xf>
    <xf numFmtId="2" fontId="90" fillId="35" borderId="10" xfId="0" applyNumberFormat="1" applyFont="1" applyFill="1" applyBorder="1" applyAlignment="1">
      <alignment/>
    </xf>
    <xf numFmtId="185" fontId="82" fillId="35" borderId="0" xfId="0" applyNumberFormat="1" applyFont="1" applyFill="1" applyBorder="1" applyAlignment="1">
      <alignment/>
    </xf>
    <xf numFmtId="0" fontId="95" fillId="35" borderId="0" xfId="0" applyFont="1" applyFill="1" applyAlignment="1">
      <alignment/>
    </xf>
    <xf numFmtId="2" fontId="89" fillId="35" borderId="0" xfId="0" applyNumberFormat="1" applyFont="1" applyFill="1" applyBorder="1" applyAlignment="1">
      <alignment horizontal="left" vertical="top"/>
    </xf>
    <xf numFmtId="2" fontId="91" fillId="35" borderId="0" xfId="0" applyNumberFormat="1" applyFont="1" applyFill="1" applyBorder="1" applyAlignment="1">
      <alignment horizontal="center" vertical="top" wrapText="1"/>
    </xf>
    <xf numFmtId="9" fontId="91" fillId="35" borderId="0" xfId="70" applyFont="1" applyFill="1" applyBorder="1" applyAlignment="1">
      <alignment horizontal="center" vertical="top" wrapText="1"/>
    </xf>
    <xf numFmtId="2" fontId="93" fillId="35" borderId="0" xfId="0" applyNumberFormat="1" applyFont="1" applyFill="1" applyBorder="1" applyAlignment="1">
      <alignment horizontal="right" vertical="top" wrapText="1"/>
    </xf>
    <xf numFmtId="0" fontId="91" fillId="35" borderId="0" xfId="0" applyFont="1" applyFill="1" applyAlignment="1">
      <alignment/>
    </xf>
    <xf numFmtId="2" fontId="92" fillId="35" borderId="0" xfId="0" applyNumberFormat="1" applyFont="1" applyFill="1" applyBorder="1" applyAlignment="1">
      <alignment horizontal="center" vertical="top" wrapText="1"/>
    </xf>
    <xf numFmtId="0" fontId="92" fillId="35" borderId="0" xfId="0" applyFont="1" applyFill="1" applyBorder="1" applyAlignment="1">
      <alignment horizontal="center" vertical="top" wrapText="1"/>
    </xf>
    <xf numFmtId="2" fontId="84" fillId="35" borderId="0" xfId="70" applyNumberFormat="1" applyFont="1" applyFill="1" applyBorder="1" applyAlignment="1">
      <alignment horizontal="center" vertical="center"/>
    </xf>
    <xf numFmtId="2" fontId="84" fillId="35" borderId="0" xfId="70" applyNumberFormat="1" applyFont="1" applyFill="1" applyBorder="1" applyAlignment="1">
      <alignment vertical="center"/>
    </xf>
    <xf numFmtId="9" fontId="84" fillId="35" borderId="0" xfId="70" applyFont="1" applyFill="1" applyBorder="1" applyAlignment="1">
      <alignment vertical="center"/>
    </xf>
    <xf numFmtId="0" fontId="84" fillId="35" borderId="0" xfId="0" applyFont="1" applyFill="1" applyBorder="1" applyAlignment="1">
      <alignment horizontal="right" vertical="center" wrapText="1"/>
    </xf>
    <xf numFmtId="2" fontId="90" fillId="35" borderId="10" xfId="0" applyNumberFormat="1" applyFont="1" applyFill="1" applyBorder="1" applyAlignment="1">
      <alignment horizontal="right"/>
    </xf>
    <xf numFmtId="9" fontId="90" fillId="35" borderId="10" xfId="70" applyFont="1" applyFill="1" applyBorder="1" applyAlignment="1">
      <alignment horizontal="right" wrapText="1"/>
    </xf>
    <xf numFmtId="0" fontId="84" fillId="35" borderId="0" xfId="0" applyFont="1" applyFill="1" applyBorder="1" applyAlignment="1">
      <alignment horizontal="right" vertical="top" wrapText="1"/>
    </xf>
    <xf numFmtId="0" fontId="84" fillId="35" borderId="10" xfId="0" applyFont="1" applyFill="1" applyBorder="1" applyAlignment="1">
      <alignment horizontal="center" vertical="center" wrapText="1"/>
    </xf>
    <xf numFmtId="185" fontId="82" fillId="35" borderId="0" xfId="61" applyNumberFormat="1" applyFont="1" applyFill="1" applyBorder="1" applyAlignment="1">
      <alignment horizontal="center" vertical="center"/>
      <protection/>
    </xf>
    <xf numFmtId="1" fontId="82" fillId="35" borderId="10" xfId="0" applyNumberFormat="1" applyFont="1" applyFill="1" applyBorder="1" applyAlignment="1">
      <alignment horizontal="right"/>
    </xf>
    <xf numFmtId="1" fontId="82" fillId="35" borderId="10" xfId="0" applyNumberFormat="1" applyFont="1" applyFill="1" applyBorder="1" applyAlignment="1">
      <alignment horizontal="center"/>
    </xf>
    <xf numFmtId="1" fontId="82" fillId="35" borderId="10" xfId="0" applyNumberFormat="1" applyFont="1" applyFill="1" applyBorder="1" applyAlignment="1">
      <alignment/>
    </xf>
    <xf numFmtId="191" fontId="82" fillId="35" borderId="10" xfId="0" applyNumberFormat="1" applyFont="1" applyFill="1" applyBorder="1" applyAlignment="1">
      <alignment horizontal="right"/>
    </xf>
    <xf numFmtId="191" fontId="82" fillId="35" borderId="10" xfId="0" applyNumberFormat="1" applyFont="1" applyFill="1" applyBorder="1" applyAlignment="1">
      <alignment horizontal="center"/>
    </xf>
    <xf numFmtId="191" fontId="82" fillId="35" borderId="10" xfId="0" applyNumberFormat="1" applyFont="1" applyFill="1" applyBorder="1" applyAlignment="1">
      <alignment/>
    </xf>
    <xf numFmtId="185" fontId="93" fillId="35" borderId="0" xfId="0" applyNumberFormat="1" applyFont="1" applyFill="1" applyBorder="1" applyAlignment="1">
      <alignment horizontal="center" vertical="center"/>
    </xf>
    <xf numFmtId="0" fontId="86" fillId="35" borderId="10" xfId="0" applyFont="1" applyFill="1" applyBorder="1" applyAlignment="1" quotePrefix="1">
      <alignment horizontal="center"/>
    </xf>
    <xf numFmtId="2" fontId="90" fillId="35" borderId="10" xfId="67" applyNumberFormat="1" applyFont="1" applyFill="1" applyBorder="1" applyAlignment="1">
      <alignment horizontal="right"/>
      <protection/>
    </xf>
    <xf numFmtId="2" fontId="90" fillId="35" borderId="10" xfId="67" applyNumberFormat="1" applyFont="1" applyFill="1" applyBorder="1">
      <alignment/>
      <protection/>
    </xf>
    <xf numFmtId="0" fontId="93" fillId="35" borderId="0" xfId="0" applyFont="1" applyFill="1" applyBorder="1" applyAlignment="1">
      <alignment vertical="center"/>
    </xf>
    <xf numFmtId="1" fontId="82" fillId="35" borderId="0" xfId="0" applyNumberFormat="1" applyFont="1" applyFill="1" applyBorder="1" applyAlignment="1">
      <alignment horizontal="right"/>
    </xf>
    <xf numFmtId="1" fontId="82" fillId="35" borderId="0" xfId="0" applyNumberFormat="1" applyFont="1" applyFill="1" applyBorder="1" applyAlignment="1">
      <alignment horizontal="center"/>
    </xf>
    <xf numFmtId="0" fontId="92" fillId="35" borderId="0" xfId="0" applyFont="1" applyFill="1" applyAlignment="1">
      <alignment horizontal="right"/>
    </xf>
    <xf numFmtId="0" fontId="86" fillId="35" borderId="10" xfId="0" applyFont="1" applyFill="1" applyBorder="1" applyAlignment="1">
      <alignment horizontal="center" vertical="center"/>
    </xf>
    <xf numFmtId="2" fontId="90" fillId="35" borderId="10" xfId="0" applyNumberFormat="1" applyFont="1" applyFill="1" applyBorder="1" applyAlignment="1">
      <alignment horizontal="center" vertical="center"/>
    </xf>
    <xf numFmtId="0" fontId="84" fillId="35" borderId="10" xfId="0" applyFont="1" applyFill="1" applyBorder="1" applyAlignment="1">
      <alignment vertical="center"/>
    </xf>
    <xf numFmtId="2" fontId="82" fillId="35" borderId="0" xfId="61" applyNumberFormat="1" applyFont="1" applyFill="1" applyBorder="1" applyAlignment="1">
      <alignment horizontal="center" vertical="center"/>
      <protection/>
    </xf>
    <xf numFmtId="2" fontId="82" fillId="35" borderId="10" xfId="0" applyNumberFormat="1" applyFont="1" applyFill="1" applyBorder="1" applyAlignment="1">
      <alignment horizontal="right"/>
    </xf>
    <xf numFmtId="2" fontId="82" fillId="35" borderId="10" xfId="0" applyNumberFormat="1" applyFont="1" applyFill="1" applyBorder="1" applyAlignment="1">
      <alignment horizontal="center"/>
    </xf>
    <xf numFmtId="2" fontId="82" fillId="35" borderId="10" xfId="0" applyNumberFormat="1" applyFont="1" applyFill="1" applyBorder="1" applyAlignment="1">
      <alignment/>
    </xf>
    <xf numFmtId="0" fontId="86" fillId="35" borderId="10" xfId="0" applyFont="1" applyFill="1" applyBorder="1" applyAlignment="1" quotePrefix="1">
      <alignment horizontal="center" vertical="center"/>
    </xf>
    <xf numFmtId="2" fontId="90" fillId="35" borderId="10" xfId="67" applyNumberFormat="1" applyFont="1" applyFill="1" applyBorder="1" applyAlignment="1">
      <alignment horizontal="center" vertical="center"/>
      <protection/>
    </xf>
    <xf numFmtId="2" fontId="82" fillId="35" borderId="0" xfId="0" applyNumberFormat="1" applyFont="1" applyFill="1" applyBorder="1" applyAlignment="1">
      <alignment horizontal="right"/>
    </xf>
    <xf numFmtId="2" fontId="82" fillId="35" borderId="0" xfId="0" applyNumberFormat="1" applyFont="1" applyFill="1" applyBorder="1" applyAlignment="1">
      <alignment horizontal="center"/>
    </xf>
    <xf numFmtId="0" fontId="96" fillId="35" borderId="0" xfId="0" applyFont="1" applyFill="1" applyBorder="1" applyAlignment="1">
      <alignment/>
    </xf>
    <xf numFmtId="2" fontId="96" fillId="35" borderId="0" xfId="0" applyNumberFormat="1" applyFont="1" applyFill="1" applyBorder="1" applyAlignment="1">
      <alignment/>
    </xf>
    <xf numFmtId="0" fontId="96" fillId="35" borderId="0" xfId="0" applyFont="1" applyFill="1" applyAlignment="1">
      <alignment horizontal="right"/>
    </xf>
    <xf numFmtId="2" fontId="90" fillId="35" borderId="10" xfId="0" applyNumberFormat="1" applyFont="1" applyFill="1" applyBorder="1" applyAlignment="1">
      <alignment horizontal="center" vertical="top" wrapText="1"/>
    </xf>
    <xf numFmtId="9" fontId="90" fillId="35" borderId="10" xfId="70" applyFont="1" applyFill="1" applyBorder="1" applyAlignment="1">
      <alignment horizontal="center" vertical="top" wrapText="1"/>
    </xf>
    <xf numFmtId="2" fontId="90" fillId="35" borderId="10" xfId="0" applyNumberFormat="1" applyFont="1" applyFill="1" applyBorder="1" applyAlignment="1">
      <alignment horizontal="right" vertical="top" wrapText="1"/>
    </xf>
    <xf numFmtId="9" fontId="86" fillId="35" borderId="0" xfId="70" applyFont="1" applyFill="1" applyBorder="1" applyAlignment="1">
      <alignment horizontal="center" vertical="top" wrapText="1"/>
    </xf>
    <xf numFmtId="2" fontId="86" fillId="35" borderId="0" xfId="0" applyNumberFormat="1" applyFont="1" applyFill="1" applyBorder="1" applyAlignment="1">
      <alignment horizontal="center" vertical="top" wrapText="1"/>
    </xf>
    <xf numFmtId="0" fontId="86" fillId="35" borderId="0" xfId="0" applyFont="1" applyFill="1" applyAlignment="1">
      <alignment horizontal="right"/>
    </xf>
    <xf numFmtId="0" fontId="93" fillId="0" borderId="0" xfId="0" applyFont="1" applyBorder="1" applyAlignment="1">
      <alignment vertical="center"/>
    </xf>
    <xf numFmtId="2" fontId="82" fillId="0" borderId="0" xfId="0" applyNumberFormat="1" applyFont="1" applyBorder="1" applyAlignment="1">
      <alignment horizontal="right"/>
    </xf>
    <xf numFmtId="2" fontId="82" fillId="0" borderId="0" xfId="0" applyNumberFormat="1" applyFont="1" applyBorder="1" applyAlignment="1">
      <alignment horizontal="center"/>
    </xf>
    <xf numFmtId="2" fontId="82" fillId="0" borderId="0" xfId="0" applyNumberFormat="1" applyFont="1" applyBorder="1" applyAlignment="1">
      <alignment/>
    </xf>
    <xf numFmtId="0" fontId="82" fillId="0" borderId="0" xfId="0" applyFont="1" applyBorder="1" applyAlignment="1">
      <alignment/>
    </xf>
    <xf numFmtId="0" fontId="84" fillId="0" borderId="0" xfId="0" applyFont="1" applyBorder="1" applyAlignment="1">
      <alignment horizontal="left"/>
    </xf>
    <xf numFmtId="2" fontId="92" fillId="33" borderId="0" xfId="67" applyNumberFormat="1" applyFont="1" applyFill="1" applyBorder="1" applyAlignment="1">
      <alignment horizontal="right"/>
      <protection/>
    </xf>
    <xf numFmtId="2" fontId="92" fillId="33" borderId="0" xfId="67" applyNumberFormat="1" applyFont="1" applyFill="1" applyBorder="1" applyAlignment="1">
      <alignment horizontal="center"/>
      <protection/>
    </xf>
    <xf numFmtId="2" fontId="84" fillId="0" borderId="0" xfId="0" applyNumberFormat="1" applyFont="1" applyBorder="1" applyAlignment="1">
      <alignment/>
    </xf>
    <xf numFmtId="2" fontId="91" fillId="35" borderId="0" xfId="0" applyNumberFormat="1" applyFont="1" applyFill="1" applyAlignment="1">
      <alignment horizontal="center"/>
    </xf>
    <xf numFmtId="0" fontId="93" fillId="0" borderId="0" xfId="0" applyFont="1" applyBorder="1" applyAlignment="1">
      <alignment/>
    </xf>
    <xf numFmtId="0" fontId="93" fillId="0" borderId="0" xfId="0" applyFont="1" applyAlignment="1">
      <alignment/>
    </xf>
    <xf numFmtId="2" fontId="89" fillId="36" borderId="10" xfId="0" applyNumberFormat="1" applyFont="1" applyFill="1" applyBorder="1" applyAlignment="1">
      <alignment horizontal="center" vertical="center" wrapText="1"/>
    </xf>
    <xf numFmtId="2" fontId="97" fillId="0" borderId="0" xfId="0" applyNumberFormat="1" applyFont="1" applyFill="1" applyBorder="1" applyAlignment="1">
      <alignment horizontal="center" vertical="center" wrapText="1"/>
    </xf>
    <xf numFmtId="2" fontId="97" fillId="32" borderId="0" xfId="0" applyNumberFormat="1" applyFont="1" applyFill="1" applyBorder="1" applyAlignment="1">
      <alignment horizontal="center" vertical="center" wrapText="1"/>
    </xf>
    <xf numFmtId="2" fontId="97" fillId="0" borderId="0" xfId="0" applyNumberFormat="1" applyFont="1" applyBorder="1" applyAlignment="1">
      <alignment horizontal="center" wrapText="1"/>
    </xf>
    <xf numFmtId="0" fontId="97" fillId="0" borderId="0" xfId="0" applyFont="1" applyBorder="1" applyAlignment="1">
      <alignment horizontal="center" wrapText="1"/>
    </xf>
    <xf numFmtId="185" fontId="90" fillId="35" borderId="10" xfId="0" applyNumberFormat="1" applyFont="1" applyFill="1" applyBorder="1" applyAlignment="1">
      <alignment/>
    </xf>
    <xf numFmtId="9" fontId="90" fillId="35" borderId="10" xfId="70" applyFont="1" applyFill="1" applyBorder="1" applyAlignment="1">
      <alignment horizontal="center"/>
    </xf>
    <xf numFmtId="9" fontId="84" fillId="0" borderId="0" xfId="70" applyFont="1" applyBorder="1" applyAlignment="1">
      <alignment horizontal="center"/>
    </xf>
    <xf numFmtId="2" fontId="84" fillId="0" borderId="0" xfId="70" applyNumberFormat="1" applyFont="1" applyBorder="1" applyAlignment="1">
      <alignment horizontal="center"/>
    </xf>
    <xf numFmtId="0" fontId="84" fillId="32" borderId="12" xfId="0" applyFont="1" applyFill="1" applyBorder="1" applyAlignment="1">
      <alignment horizontal="center" vertical="center" wrapText="1"/>
    </xf>
    <xf numFmtId="0" fontId="84" fillId="32" borderId="10" xfId="0" applyFont="1" applyFill="1" applyBorder="1" applyAlignment="1">
      <alignment horizontal="center" vertical="center" wrapText="1"/>
    </xf>
    <xf numFmtId="0" fontId="84" fillId="0" borderId="10" xfId="0" applyFont="1" applyBorder="1" applyAlignment="1">
      <alignment vertical="center"/>
    </xf>
    <xf numFmtId="9" fontId="82" fillId="0" borderId="0" xfId="70" applyFont="1" applyBorder="1" applyAlignment="1">
      <alignment horizontal="center"/>
    </xf>
    <xf numFmtId="2" fontId="82" fillId="0" borderId="0" xfId="61" applyNumberFormat="1" applyFont="1" applyBorder="1" applyAlignment="1">
      <alignment horizontal="center" vertical="center"/>
      <protection/>
    </xf>
    <xf numFmtId="185" fontId="82" fillId="0" borderId="0" xfId="61" applyNumberFormat="1" applyFont="1" applyBorder="1" applyAlignment="1">
      <alignment horizontal="center" vertical="center"/>
      <protection/>
    </xf>
    <xf numFmtId="1" fontId="82" fillId="0" borderId="0" xfId="70" applyNumberFormat="1" applyFont="1" applyBorder="1" applyAlignment="1">
      <alignment horizontal="center"/>
    </xf>
    <xf numFmtId="0" fontId="90" fillId="0" borderId="10" xfId="0" applyFont="1" applyBorder="1" applyAlignment="1">
      <alignment/>
    </xf>
    <xf numFmtId="2" fontId="82" fillId="0" borderId="10" xfId="0" applyNumberFormat="1" applyFont="1" applyBorder="1" applyAlignment="1">
      <alignment horizontal="right"/>
    </xf>
    <xf numFmtId="2" fontId="82" fillId="0" borderId="10" xfId="0" applyNumberFormat="1" applyFont="1" applyBorder="1" applyAlignment="1">
      <alignment horizontal="center"/>
    </xf>
    <xf numFmtId="2" fontId="82" fillId="0" borderId="10" xfId="0" applyNumberFormat="1" applyFont="1" applyBorder="1" applyAlignment="1">
      <alignment/>
    </xf>
    <xf numFmtId="0" fontId="86" fillId="35" borderId="10" xfId="0" applyFont="1" applyFill="1" applyBorder="1" applyAlignment="1">
      <alignment vertical="center"/>
    </xf>
    <xf numFmtId="9" fontId="84" fillId="32" borderId="0" xfId="70" applyFont="1" applyFill="1" applyBorder="1" applyAlignment="1">
      <alignment horizontal="center"/>
    </xf>
    <xf numFmtId="2" fontId="84" fillId="0" borderId="0" xfId="61" applyNumberFormat="1" applyFont="1" applyBorder="1" applyAlignment="1">
      <alignment horizontal="center" vertical="center"/>
      <protection/>
    </xf>
    <xf numFmtId="185" fontId="84" fillId="0" borderId="0" xfId="61" applyNumberFormat="1" applyFont="1" applyBorder="1" applyAlignment="1">
      <alignment horizontal="center" vertical="center"/>
      <protection/>
    </xf>
    <xf numFmtId="0" fontId="82" fillId="35" borderId="0" xfId="0" applyFont="1" applyFill="1" applyAlignment="1" quotePrefix="1">
      <alignment/>
    </xf>
    <xf numFmtId="2" fontId="93" fillId="0" borderId="0" xfId="0" applyNumberFormat="1" applyFont="1" applyAlignment="1">
      <alignment/>
    </xf>
    <xf numFmtId="2" fontId="93" fillId="0" borderId="0" xfId="0" applyNumberFormat="1" applyFont="1" applyBorder="1" applyAlignment="1">
      <alignment/>
    </xf>
    <xf numFmtId="0" fontId="82" fillId="35" borderId="0" xfId="0" applyFont="1" applyFill="1" applyAlignment="1">
      <alignment horizontal="right" vertical="center"/>
    </xf>
    <xf numFmtId="2" fontId="82" fillId="0" borderId="0" xfId="0" applyNumberFormat="1" applyFont="1" applyAlignment="1">
      <alignment vertical="center"/>
    </xf>
    <xf numFmtId="2" fontId="82" fillId="0" borderId="0" xfId="0" applyNumberFormat="1" applyFont="1" applyBorder="1" applyAlignment="1">
      <alignment vertical="center"/>
    </xf>
    <xf numFmtId="0" fontId="84" fillId="0" borderId="0" xfId="61" applyFont="1" applyBorder="1" applyAlignment="1">
      <alignment horizontal="center" vertical="center"/>
      <protection/>
    </xf>
    <xf numFmtId="185" fontId="82" fillId="0" borderId="0" xfId="0" applyNumberFormat="1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0" xfId="0" applyFont="1" applyAlignment="1">
      <alignment vertical="center"/>
    </xf>
    <xf numFmtId="9" fontId="84" fillId="35" borderId="0" xfId="70" applyFont="1" applyFill="1" applyBorder="1" applyAlignment="1">
      <alignment horizontal="center"/>
    </xf>
    <xf numFmtId="0" fontId="91" fillId="35" borderId="0" xfId="0" applyFont="1" applyFill="1" applyAlignment="1">
      <alignment horizontal="left"/>
    </xf>
    <xf numFmtId="0" fontId="84" fillId="35" borderId="12" xfId="0" applyFont="1" applyFill="1" applyBorder="1" applyAlignment="1">
      <alignment horizontal="center" vertical="center" wrapText="1"/>
    </xf>
    <xf numFmtId="0" fontId="84" fillId="35" borderId="10" xfId="0" applyFont="1" applyFill="1" applyBorder="1" applyAlignment="1">
      <alignment horizontal="center" vertical="center"/>
    </xf>
    <xf numFmtId="2" fontId="84" fillId="35" borderId="0" xfId="61" applyNumberFormat="1" applyFont="1" applyFill="1" applyBorder="1" applyAlignment="1">
      <alignment horizontal="center" vertical="center"/>
      <protection/>
    </xf>
    <xf numFmtId="0" fontId="84" fillId="35" borderId="0" xfId="61" applyFont="1" applyFill="1" applyBorder="1" applyAlignment="1">
      <alignment horizontal="center" vertical="center"/>
      <protection/>
    </xf>
    <xf numFmtId="0" fontId="86" fillId="35" borderId="0" xfId="0" applyFont="1" applyFill="1" applyBorder="1" applyAlignment="1">
      <alignment vertical="center"/>
    </xf>
    <xf numFmtId="2" fontId="90" fillId="35" borderId="0" xfId="0" applyNumberFormat="1" applyFont="1" applyFill="1" applyBorder="1" applyAlignment="1">
      <alignment/>
    </xf>
    <xf numFmtId="9" fontId="90" fillId="35" borderId="0" xfId="70" applyFont="1" applyFill="1" applyBorder="1" applyAlignment="1">
      <alignment/>
    </xf>
    <xf numFmtId="0" fontId="86" fillId="0" borderId="0" xfId="0" applyFont="1" applyBorder="1" applyAlignment="1">
      <alignment horizontal="center"/>
    </xf>
    <xf numFmtId="0" fontId="86" fillId="0" borderId="0" xfId="0" applyFont="1" applyBorder="1" applyAlignment="1">
      <alignment vertical="center"/>
    </xf>
    <xf numFmtId="2" fontId="90" fillId="0" borderId="0" xfId="0" applyNumberFormat="1" applyFont="1" applyBorder="1" applyAlignment="1">
      <alignment/>
    </xf>
    <xf numFmtId="9" fontId="90" fillId="0" borderId="0" xfId="70" applyFont="1" applyBorder="1" applyAlignment="1">
      <alignment/>
    </xf>
    <xf numFmtId="0" fontId="90" fillId="0" borderId="0" xfId="0" applyFont="1" applyBorder="1" applyAlignment="1">
      <alignment/>
    </xf>
    <xf numFmtId="185" fontId="82" fillId="0" borderId="0" xfId="0" applyNumberFormat="1" applyFont="1" applyBorder="1" applyAlignment="1">
      <alignment/>
    </xf>
    <xf numFmtId="0" fontId="89" fillId="36" borderId="10" xfId="0" applyFont="1" applyFill="1" applyBorder="1" applyAlignment="1">
      <alignment horizontal="right" vertical="center"/>
    </xf>
    <xf numFmtId="2" fontId="82" fillId="35" borderId="0" xfId="0" applyNumberFormat="1" applyFont="1" applyFill="1" applyAlignment="1">
      <alignment horizontal="center" vertical="center" wrapText="1"/>
    </xf>
    <xf numFmtId="2" fontId="82" fillId="35" borderId="0" xfId="0" applyNumberFormat="1" applyFont="1" applyFill="1" applyAlignment="1">
      <alignment vertical="center" wrapText="1"/>
    </xf>
    <xf numFmtId="9" fontId="82" fillId="35" borderId="0" xfId="70" applyFont="1" applyFill="1" applyBorder="1" applyAlignment="1">
      <alignment vertical="center"/>
    </xf>
    <xf numFmtId="185" fontId="82" fillId="35" borderId="0" xfId="0" applyNumberFormat="1" applyFont="1" applyFill="1" applyBorder="1" applyAlignment="1">
      <alignment vertical="center"/>
    </xf>
    <xf numFmtId="2" fontId="90" fillId="35" borderId="10" xfId="0" applyNumberFormat="1" applyFont="1" applyFill="1" applyBorder="1" applyAlignment="1">
      <alignment horizontal="center"/>
    </xf>
    <xf numFmtId="2" fontId="90" fillId="35" borderId="10" xfId="70" applyNumberFormat="1" applyFont="1" applyFill="1" applyBorder="1" applyAlignment="1">
      <alignment horizontal="center"/>
    </xf>
    <xf numFmtId="2" fontId="90" fillId="35" borderId="0" xfId="0" applyNumberFormat="1" applyFont="1" applyFill="1" applyBorder="1" applyAlignment="1">
      <alignment horizontal="center"/>
    </xf>
    <xf numFmtId="9" fontId="90" fillId="35" borderId="0" xfId="70" applyFont="1" applyFill="1" applyBorder="1" applyAlignment="1">
      <alignment horizontal="center"/>
    </xf>
    <xf numFmtId="2" fontId="90" fillId="35" borderId="0" xfId="70" applyNumberFormat="1" applyFont="1" applyFill="1" applyBorder="1" applyAlignment="1">
      <alignment horizontal="center"/>
    </xf>
    <xf numFmtId="2" fontId="91" fillId="35" borderId="0" xfId="0" applyNumberFormat="1" applyFont="1" applyFill="1" applyAlignment="1">
      <alignment/>
    </xf>
    <xf numFmtId="0" fontId="89" fillId="35" borderId="0" xfId="0" applyFont="1" applyFill="1" applyAlignment="1">
      <alignment horizontal="right"/>
    </xf>
    <xf numFmtId="2" fontId="89" fillId="35" borderId="0" xfId="0" applyNumberFormat="1" applyFont="1" applyFill="1" applyBorder="1" applyAlignment="1">
      <alignment horizontal="center" vertical="top" wrapText="1"/>
    </xf>
    <xf numFmtId="0" fontId="82" fillId="35" borderId="0" xfId="0" applyFont="1" applyFill="1" applyBorder="1" applyAlignment="1">
      <alignment horizontal="right"/>
    </xf>
    <xf numFmtId="0" fontId="84" fillId="35" borderId="0" xfId="0" applyFont="1" applyFill="1" applyBorder="1" applyAlignment="1">
      <alignment horizontal="center" vertical="top" wrapText="1"/>
    </xf>
    <xf numFmtId="1" fontId="84" fillId="35" borderId="0" xfId="70" applyNumberFormat="1" applyFont="1" applyFill="1" applyBorder="1" applyAlignment="1">
      <alignment horizontal="center" vertical="top" wrapText="1"/>
    </xf>
    <xf numFmtId="9" fontId="84" fillId="35" borderId="0" xfId="0" applyNumberFormat="1" applyFont="1" applyFill="1" applyBorder="1" applyAlignment="1">
      <alignment/>
    </xf>
    <xf numFmtId="2" fontId="90" fillId="35" borderId="10" xfId="67" applyNumberFormat="1" applyFont="1" applyFill="1" applyBorder="1" applyAlignment="1">
      <alignment horizontal="center"/>
      <protection/>
    </xf>
    <xf numFmtId="9" fontId="90" fillId="35" borderId="10" xfId="0" applyNumberFormat="1" applyFont="1" applyFill="1" applyBorder="1" applyAlignment="1">
      <alignment horizontal="center"/>
    </xf>
    <xf numFmtId="0" fontId="82" fillId="35" borderId="0" xfId="0" applyFont="1" applyFill="1" applyBorder="1" applyAlignment="1" quotePrefix="1">
      <alignment horizontal="center"/>
    </xf>
    <xf numFmtId="2" fontId="84" fillId="35" borderId="0" xfId="67" applyNumberFormat="1" applyFont="1" applyFill="1" applyBorder="1">
      <alignment/>
      <protection/>
    </xf>
    <xf numFmtId="2" fontId="84" fillId="35" borderId="0" xfId="0" applyNumberFormat="1" applyFont="1" applyFill="1" applyBorder="1" applyAlignment="1">
      <alignment horizontal="right" vertical="center"/>
    </xf>
    <xf numFmtId="2" fontId="84" fillId="35" borderId="0" xfId="0" applyNumberFormat="1" applyFont="1" applyFill="1" applyBorder="1" applyAlignment="1">
      <alignment horizontal="right"/>
    </xf>
    <xf numFmtId="9" fontId="84" fillId="35" borderId="0" xfId="0" applyNumberFormat="1" applyFont="1" applyFill="1" applyBorder="1" applyAlignment="1">
      <alignment horizontal="center"/>
    </xf>
    <xf numFmtId="2" fontId="92" fillId="35" borderId="0" xfId="67" applyNumberFormat="1" applyFont="1" applyFill="1" applyBorder="1">
      <alignment/>
      <protection/>
    </xf>
    <xf numFmtId="2" fontId="92" fillId="35" borderId="0" xfId="0" applyNumberFormat="1" applyFont="1" applyFill="1" applyBorder="1" applyAlignment="1">
      <alignment horizontal="right" vertical="center"/>
    </xf>
    <xf numFmtId="0" fontId="91" fillId="35" borderId="0" xfId="0" applyFont="1" applyFill="1" applyAlignment="1">
      <alignment vertical="center"/>
    </xf>
    <xf numFmtId="0" fontId="82" fillId="35" borderId="0" xfId="0" applyFont="1" applyFill="1" applyBorder="1" applyAlignment="1">
      <alignment horizontal="right" vertical="center" wrapText="1"/>
    </xf>
    <xf numFmtId="0" fontId="86" fillId="35" borderId="10" xfId="0" applyFont="1" applyFill="1" applyBorder="1" applyAlignment="1">
      <alignment horizontal="left" vertical="top" wrapText="1"/>
    </xf>
    <xf numFmtId="0" fontId="86" fillId="35" borderId="10" xfId="0" applyFont="1" applyFill="1" applyBorder="1" applyAlignment="1">
      <alignment horizontal="center" vertical="top" wrapText="1"/>
    </xf>
    <xf numFmtId="0" fontId="86" fillId="35" borderId="10" xfId="0" applyFont="1" applyFill="1" applyBorder="1" applyAlignment="1">
      <alignment horizontal="right" vertical="top" wrapText="1"/>
    </xf>
    <xf numFmtId="0" fontId="82" fillId="35" borderId="0" xfId="0" applyFont="1" applyFill="1" applyBorder="1" applyAlignment="1">
      <alignment horizontal="right" vertical="top" wrapText="1"/>
    </xf>
    <xf numFmtId="14" fontId="86" fillId="35" borderId="10" xfId="0" applyNumberFormat="1" applyFont="1" applyFill="1" applyBorder="1" applyAlignment="1">
      <alignment horizontal="center" vertical="top" wrapText="1"/>
    </xf>
    <xf numFmtId="0" fontId="86" fillId="35" borderId="10" xfId="0" applyFont="1" applyFill="1" applyBorder="1" applyAlignment="1">
      <alignment horizontal="left" wrapText="1"/>
    </xf>
    <xf numFmtId="14" fontId="86" fillId="35" borderId="10" xfId="0" applyNumberFormat="1" applyFont="1" applyFill="1" applyBorder="1" applyAlignment="1">
      <alignment horizontal="center" wrapText="1"/>
    </xf>
    <xf numFmtId="2" fontId="86" fillId="35" borderId="10" xfId="0" applyNumberFormat="1" applyFont="1" applyFill="1" applyBorder="1" applyAlignment="1">
      <alignment horizontal="right"/>
    </xf>
    <xf numFmtId="2" fontId="92" fillId="35" borderId="0" xfId="0" applyNumberFormat="1" applyFont="1" applyFill="1" applyBorder="1" applyAlignment="1">
      <alignment horizontal="center"/>
    </xf>
    <xf numFmtId="0" fontId="82" fillId="35" borderId="0" xfId="0" applyFont="1" applyFill="1" applyAlignment="1">
      <alignment/>
    </xf>
    <xf numFmtId="2" fontId="82" fillId="35" borderId="0" xfId="0" applyNumberFormat="1" applyFont="1" applyFill="1" applyAlignment="1">
      <alignment/>
    </xf>
    <xf numFmtId="2" fontId="82" fillId="35" borderId="0" xfId="0" applyNumberFormat="1" applyFont="1" applyFill="1" applyBorder="1" applyAlignment="1">
      <alignment/>
    </xf>
    <xf numFmtId="0" fontId="82" fillId="35" borderId="0" xfId="0" applyFont="1" applyFill="1" applyBorder="1" applyAlignment="1">
      <alignment/>
    </xf>
    <xf numFmtId="2" fontId="82" fillId="35" borderId="0" xfId="0" applyNumberFormat="1" applyFont="1" applyFill="1" applyBorder="1" applyAlignment="1">
      <alignment horizontal="right" vertical="top" wrapText="1"/>
    </xf>
    <xf numFmtId="2" fontId="92" fillId="35" borderId="0" xfId="61" applyNumberFormat="1" applyFont="1" applyFill="1" applyBorder="1" applyAlignment="1">
      <alignment horizontal="center" vertical="center"/>
      <protection/>
    </xf>
    <xf numFmtId="2" fontId="93" fillId="35" borderId="0" xfId="61" applyNumberFormat="1" applyFont="1" applyFill="1" applyBorder="1" applyAlignment="1">
      <alignment horizontal="center" vertical="center"/>
      <protection/>
    </xf>
    <xf numFmtId="0" fontId="82" fillId="35" borderId="0" xfId="61" applyFont="1" applyFill="1" applyBorder="1" applyAlignment="1">
      <alignment horizontal="center"/>
      <protection/>
    </xf>
    <xf numFmtId="2" fontId="82" fillId="35" borderId="10" xfId="0" applyNumberFormat="1" applyFont="1" applyFill="1" applyBorder="1" applyAlignment="1">
      <alignment/>
    </xf>
    <xf numFmtId="2" fontId="84" fillId="35" borderId="10" xfId="0" applyNumberFormat="1" applyFont="1" applyFill="1" applyBorder="1" applyAlignment="1">
      <alignment/>
    </xf>
    <xf numFmtId="0" fontId="90" fillId="35" borderId="10" xfId="0" applyFont="1" applyFill="1" applyBorder="1" applyAlignment="1">
      <alignment horizontal="left" vertical="top" wrapText="1"/>
    </xf>
    <xf numFmtId="2" fontId="84" fillId="35" borderId="0" xfId="61" applyNumberFormat="1" applyFont="1" applyFill="1" applyBorder="1" applyAlignment="1">
      <alignment horizontal="center"/>
      <protection/>
    </xf>
    <xf numFmtId="0" fontId="84" fillId="35" borderId="0" xfId="61" applyFont="1" applyFill="1" applyBorder="1" applyAlignment="1">
      <alignment horizontal="center"/>
      <protection/>
    </xf>
    <xf numFmtId="2" fontId="82" fillId="35" borderId="0" xfId="0" applyNumberFormat="1" applyFont="1" applyFill="1" applyBorder="1" applyAlignment="1">
      <alignment horizontal="center" vertical="center"/>
    </xf>
    <xf numFmtId="2" fontId="82" fillId="35" borderId="0" xfId="61" applyNumberFormat="1" applyFont="1" applyFill="1" applyBorder="1" applyAlignment="1">
      <alignment horizontal="center"/>
      <protection/>
    </xf>
    <xf numFmtId="2" fontId="90" fillId="35" borderId="10" xfId="61" applyNumberFormat="1" applyFont="1" applyFill="1" applyBorder="1" applyAlignment="1">
      <alignment horizontal="center"/>
      <protection/>
    </xf>
    <xf numFmtId="2" fontId="84" fillId="35" borderId="0" xfId="0" applyNumberFormat="1" applyFont="1" applyFill="1" applyBorder="1" applyAlignment="1">
      <alignment horizontal="center" vertical="top" wrapText="1"/>
    </xf>
    <xf numFmtId="9" fontId="84" fillId="35" borderId="0" xfId="70" applyFont="1" applyFill="1" applyBorder="1" applyAlignment="1">
      <alignment horizontal="center" vertical="top" wrapText="1"/>
    </xf>
    <xf numFmtId="2" fontId="84" fillId="35" borderId="0" xfId="0" applyNumberFormat="1" applyFont="1" applyFill="1" applyBorder="1" applyAlignment="1">
      <alignment horizontal="right" vertical="top" wrapText="1"/>
    </xf>
    <xf numFmtId="0" fontId="89" fillId="36" borderId="12" xfId="0" applyFont="1" applyFill="1" applyBorder="1" applyAlignment="1">
      <alignment horizontal="right" vertical="center" wrapText="1"/>
    </xf>
    <xf numFmtId="2" fontId="84" fillId="35" borderId="0" xfId="0" applyNumberFormat="1" applyFont="1" applyFill="1" applyBorder="1" applyAlignment="1">
      <alignment horizontal="center" vertical="center" wrapText="1"/>
    </xf>
    <xf numFmtId="2" fontId="84" fillId="35" borderId="0" xfId="0" applyNumberFormat="1" applyFont="1" applyFill="1" applyBorder="1" applyAlignment="1">
      <alignment horizontal="center" wrapText="1"/>
    </xf>
    <xf numFmtId="0" fontId="84" fillId="35" borderId="0" xfId="0" applyFont="1" applyFill="1" applyBorder="1" applyAlignment="1">
      <alignment horizontal="center" wrapText="1"/>
    </xf>
    <xf numFmtId="2" fontId="90" fillId="35" borderId="10" xfId="61" applyNumberFormat="1" applyFont="1" applyFill="1" applyBorder="1" applyAlignment="1">
      <alignment horizontal="center" vertical="center"/>
      <protection/>
    </xf>
    <xf numFmtId="2" fontId="90" fillId="35" borderId="10" xfId="0" applyNumberFormat="1" applyFont="1" applyFill="1" applyBorder="1" applyAlignment="1">
      <alignment horizontal="right" wrapText="1"/>
    </xf>
    <xf numFmtId="2" fontId="82" fillId="35" borderId="0" xfId="70" applyNumberFormat="1" applyFont="1" applyFill="1" applyBorder="1" applyAlignment="1">
      <alignment/>
    </xf>
    <xf numFmtId="2" fontId="82" fillId="35" borderId="0" xfId="61" applyNumberFormat="1" applyFont="1" applyFill="1" applyBorder="1" applyAlignment="1">
      <alignment vertical="center"/>
      <protection/>
    </xf>
    <xf numFmtId="9" fontId="82" fillId="35" borderId="0" xfId="70" applyFont="1" applyFill="1" applyBorder="1" applyAlignment="1">
      <alignment/>
    </xf>
    <xf numFmtId="2" fontId="93" fillId="35" borderId="0" xfId="0" applyNumberFormat="1" applyFont="1" applyFill="1" applyBorder="1" applyAlignment="1">
      <alignment horizontal="center" vertical="center"/>
    </xf>
    <xf numFmtId="2" fontId="84" fillId="35" borderId="0" xfId="70" applyNumberFormat="1" applyFont="1" applyFill="1" applyBorder="1" applyAlignment="1">
      <alignment/>
    </xf>
    <xf numFmtId="2" fontId="92" fillId="35" borderId="0" xfId="0" applyNumberFormat="1" applyFont="1" applyFill="1" applyBorder="1" applyAlignment="1">
      <alignment horizontal="center" vertical="center"/>
    </xf>
    <xf numFmtId="2" fontId="84" fillId="35" borderId="0" xfId="67" applyNumberFormat="1" applyFont="1" applyFill="1" applyBorder="1" applyAlignment="1">
      <alignment horizontal="center"/>
      <protection/>
    </xf>
    <xf numFmtId="2" fontId="84" fillId="35" borderId="0" xfId="67" applyNumberFormat="1" applyFont="1" applyFill="1" applyBorder="1" applyAlignment="1">
      <alignment horizontal="right"/>
      <protection/>
    </xf>
    <xf numFmtId="2" fontId="84" fillId="35" borderId="0" xfId="0" applyNumberFormat="1" applyFont="1" applyFill="1" applyBorder="1" applyAlignment="1">
      <alignment horizontal="right" wrapText="1"/>
    </xf>
    <xf numFmtId="9" fontId="90" fillId="35" borderId="10" xfId="70" applyFont="1" applyFill="1" applyBorder="1" applyAlignment="1" quotePrefix="1">
      <alignment horizontal="right"/>
    </xf>
    <xf numFmtId="0" fontId="90" fillId="35" borderId="0" xfId="0" applyFont="1" applyFill="1" applyBorder="1" applyAlignment="1">
      <alignment horizontal="left" vertical="top" wrapText="1"/>
    </xf>
    <xf numFmtId="2" fontId="90" fillId="35" borderId="0" xfId="67" applyNumberFormat="1" applyFont="1" applyFill="1" applyBorder="1">
      <alignment/>
      <protection/>
    </xf>
    <xf numFmtId="0" fontId="89" fillId="35" borderId="34" xfId="0" applyFont="1" applyFill="1" applyBorder="1" applyAlignment="1">
      <alignment vertical="center"/>
    </xf>
    <xf numFmtId="0" fontId="91" fillId="35" borderId="34" xfId="0" applyFont="1" applyFill="1" applyBorder="1" applyAlignment="1">
      <alignment vertical="center"/>
    </xf>
    <xf numFmtId="0" fontId="91" fillId="35" borderId="35" xfId="0" applyFont="1" applyFill="1" applyBorder="1" applyAlignment="1">
      <alignment horizontal="right" vertical="center"/>
    </xf>
    <xf numFmtId="0" fontId="89" fillId="35" borderId="0" xfId="0" applyFont="1" applyFill="1" applyAlignment="1">
      <alignment horizontal="right" vertical="center"/>
    </xf>
    <xf numFmtId="9" fontId="90" fillId="35" borderId="10" xfId="70" applyNumberFormat="1" applyFont="1" applyFill="1" applyBorder="1" applyAlignment="1">
      <alignment/>
    </xf>
    <xf numFmtId="9" fontId="84" fillId="35" borderId="0" xfId="70" applyFont="1" applyFill="1" applyAlignment="1">
      <alignment horizontal="right"/>
    </xf>
    <xf numFmtId="0" fontId="82" fillId="35" borderId="10" xfId="0" applyFont="1" applyFill="1" applyBorder="1" applyAlignment="1">
      <alignment vertical="center"/>
    </xf>
    <xf numFmtId="1" fontId="90" fillId="35" borderId="10" xfId="67" applyNumberFormat="1" applyFont="1" applyFill="1" applyBorder="1">
      <alignment/>
      <protection/>
    </xf>
    <xf numFmtId="1" fontId="90" fillId="35" borderId="10" xfId="70" applyNumberFormat="1" applyFont="1" applyFill="1" applyBorder="1" applyAlignment="1">
      <alignment/>
    </xf>
    <xf numFmtId="0" fontId="82" fillId="35" borderId="10" xfId="0" applyFont="1" applyFill="1" applyBorder="1" applyAlignment="1">
      <alignment/>
    </xf>
    <xf numFmtId="190" fontId="82" fillId="35" borderId="10" xfId="0" applyNumberFormat="1" applyFont="1" applyFill="1" applyBorder="1" applyAlignment="1">
      <alignment/>
    </xf>
    <xf numFmtId="1" fontId="90" fillId="35" borderId="10" xfId="67" applyNumberFormat="1" applyFont="1" applyFill="1" applyBorder="1" applyAlignment="1">
      <alignment/>
      <protection/>
    </xf>
    <xf numFmtId="1" fontId="90" fillId="35" borderId="10" xfId="0" applyNumberFormat="1" applyFont="1" applyFill="1" applyBorder="1" applyAlignment="1">
      <alignment/>
    </xf>
    <xf numFmtId="1" fontId="90" fillId="35" borderId="10" xfId="70" applyNumberFormat="1" applyFont="1" applyFill="1" applyBorder="1" applyAlignment="1">
      <alignment/>
    </xf>
    <xf numFmtId="2" fontId="82" fillId="35" borderId="0" xfId="0" applyNumberFormat="1" applyFont="1" applyFill="1" applyAlignment="1">
      <alignment wrapText="1"/>
    </xf>
    <xf numFmtId="2" fontId="84" fillId="35" borderId="0" xfId="0" applyNumberFormat="1" applyFont="1" applyFill="1" applyBorder="1" applyAlignment="1">
      <alignment vertical="center" wrapText="1"/>
    </xf>
    <xf numFmtId="0" fontId="90" fillId="35" borderId="12" xfId="0" applyFont="1" applyFill="1" applyBorder="1" applyAlignment="1">
      <alignment horizontal="center" vertical="center" wrapText="1"/>
    </xf>
    <xf numFmtId="9" fontId="90" fillId="35" borderId="10" xfId="71" applyFont="1" applyFill="1" applyBorder="1" applyAlignment="1">
      <alignment horizontal="center" vertical="center" wrapText="1"/>
    </xf>
    <xf numFmtId="2" fontId="90" fillId="35" borderId="10" xfId="59" applyNumberFormat="1" applyFont="1" applyFill="1" applyBorder="1">
      <alignment/>
      <protection/>
    </xf>
    <xf numFmtId="2" fontId="86" fillId="35" borderId="10" xfId="0" applyNumberFormat="1" applyFont="1" applyFill="1" applyBorder="1" applyAlignment="1">
      <alignment horizontal="center"/>
    </xf>
    <xf numFmtId="2" fontId="86" fillId="35" borderId="10" xfId="0" applyNumberFormat="1" applyFont="1" applyFill="1" applyBorder="1" applyAlignment="1">
      <alignment/>
    </xf>
    <xf numFmtId="2" fontId="90" fillId="35" borderId="0" xfId="0" applyNumberFormat="1" applyFont="1" applyFill="1" applyBorder="1" applyAlignment="1">
      <alignment horizontal="right"/>
    </xf>
    <xf numFmtId="0" fontId="89" fillId="35" borderId="0" xfId="0" applyFont="1" applyFill="1" applyBorder="1" applyAlignment="1">
      <alignment horizontal="center"/>
    </xf>
    <xf numFmtId="2" fontId="84" fillId="35" borderId="0" xfId="0" applyNumberFormat="1" applyFont="1" applyFill="1" applyBorder="1" applyAlignment="1">
      <alignment wrapText="1"/>
    </xf>
    <xf numFmtId="9" fontId="82" fillId="35" borderId="0" xfId="70" applyFont="1" applyFill="1" applyBorder="1" applyAlignment="1">
      <alignment horizontal="center"/>
    </xf>
    <xf numFmtId="185" fontId="90" fillId="35" borderId="10" xfId="67" applyNumberFormat="1" applyFont="1" applyFill="1" applyBorder="1">
      <alignment/>
      <protection/>
    </xf>
    <xf numFmtId="2" fontId="86" fillId="35" borderId="0" xfId="0" applyNumberFormat="1" applyFont="1" applyFill="1" applyAlignment="1">
      <alignment/>
    </xf>
    <xf numFmtId="171" fontId="82" fillId="35" borderId="0" xfId="42" applyFont="1" applyFill="1" applyBorder="1" applyAlignment="1">
      <alignment horizontal="center"/>
    </xf>
    <xf numFmtId="171" fontId="82" fillId="35" borderId="0" xfId="42" applyFont="1" applyFill="1" applyBorder="1" applyAlignment="1">
      <alignment/>
    </xf>
    <xf numFmtId="185" fontId="84" fillId="35" borderId="0" xfId="0" applyNumberFormat="1" applyFont="1" applyFill="1" applyBorder="1" applyAlignment="1">
      <alignment/>
    </xf>
    <xf numFmtId="0" fontId="86" fillId="35" borderId="10" xfId="0" applyFont="1" applyFill="1" applyBorder="1" applyAlignment="1">
      <alignment horizontal="left"/>
    </xf>
    <xf numFmtId="2" fontId="86" fillId="35" borderId="10" xfId="0" applyNumberFormat="1" applyFont="1" applyFill="1" applyBorder="1" applyAlignment="1">
      <alignment horizontal="right" vertical="top" wrapText="1"/>
    </xf>
    <xf numFmtId="0" fontId="89" fillId="35" borderId="0" xfId="0" applyFont="1" applyFill="1" applyBorder="1" applyAlignment="1">
      <alignment horizontal="left"/>
    </xf>
    <xf numFmtId="0" fontId="89" fillId="35" borderId="0" xfId="0" applyFont="1" applyFill="1" applyBorder="1" applyAlignment="1">
      <alignment horizontal="right"/>
    </xf>
    <xf numFmtId="0" fontId="89" fillId="35" borderId="10" xfId="0" applyFont="1" applyFill="1" applyBorder="1" applyAlignment="1">
      <alignment horizontal="center" vertical="center" wrapText="1"/>
    </xf>
    <xf numFmtId="0" fontId="89" fillId="35" borderId="10" xfId="0" applyFont="1" applyFill="1" applyBorder="1" applyAlignment="1">
      <alignment horizontal="right" vertical="center" wrapText="1"/>
    </xf>
    <xf numFmtId="4" fontId="90" fillId="35" borderId="10" xfId="42" applyNumberFormat="1" applyFont="1" applyFill="1" applyBorder="1" applyAlignment="1" quotePrefix="1">
      <alignment horizontal="center" vertical="center"/>
    </xf>
    <xf numFmtId="3" fontId="90" fillId="35" borderId="10" xfId="0" applyNumberFormat="1" applyFont="1" applyFill="1" applyBorder="1" applyAlignment="1">
      <alignment horizontal="center" vertical="center"/>
    </xf>
    <xf numFmtId="9" fontId="90" fillId="35" borderId="10" xfId="70" applyFont="1" applyFill="1" applyBorder="1" applyAlignment="1">
      <alignment horizontal="right" vertical="center"/>
    </xf>
    <xf numFmtId="171" fontId="84" fillId="35" borderId="0" xfId="42" applyFont="1" applyFill="1" applyBorder="1" applyAlignment="1">
      <alignment/>
    </xf>
    <xf numFmtId="2" fontId="90" fillId="35" borderId="10" xfId="61" applyNumberFormat="1" applyFont="1" applyFill="1" applyBorder="1" applyAlignment="1">
      <alignment horizontal="center" vertical="center" wrapText="1"/>
      <protection/>
    </xf>
    <xf numFmtId="9" fontId="90" fillId="35" borderId="10" xfId="70" applyNumberFormat="1" applyFont="1" applyFill="1" applyBorder="1" applyAlignment="1">
      <alignment horizontal="right" vertical="center"/>
    </xf>
    <xf numFmtId="0" fontId="84" fillId="35" borderId="0" xfId="61" applyFont="1" applyFill="1" applyBorder="1" applyAlignment="1">
      <alignment horizontal="center" vertical="center" wrapText="1"/>
      <protection/>
    </xf>
    <xf numFmtId="4" fontId="90" fillId="35" borderId="10" xfId="42" applyNumberFormat="1" applyFont="1" applyFill="1" applyBorder="1" applyAlignment="1">
      <alignment horizontal="center" vertical="center"/>
    </xf>
    <xf numFmtId="0" fontId="92" fillId="35" borderId="0" xfId="0" applyFont="1" applyFill="1" applyBorder="1" applyAlignment="1">
      <alignment horizontal="center" vertical="center" wrapText="1"/>
    </xf>
    <xf numFmtId="0" fontId="98" fillId="35" borderId="10" xfId="0" applyFont="1" applyFill="1" applyBorder="1" applyAlignment="1">
      <alignment horizontal="center" vertical="center"/>
    </xf>
    <xf numFmtId="0" fontId="98" fillId="35" borderId="10" xfId="0" applyFont="1" applyFill="1" applyBorder="1" applyAlignment="1">
      <alignment horizontal="right" vertical="center"/>
    </xf>
    <xf numFmtId="0" fontId="94" fillId="35" borderId="0" xfId="0" applyFont="1" applyFill="1" applyBorder="1" applyAlignment="1">
      <alignment horizontal="center" vertical="center"/>
    </xf>
    <xf numFmtId="0" fontId="86" fillId="35" borderId="10" xfId="0" applyFont="1" applyFill="1" applyBorder="1" applyAlignment="1">
      <alignment horizontal="center" vertical="top"/>
    </xf>
    <xf numFmtId="2" fontId="90" fillId="35" borderId="17" xfId="0" applyNumberFormat="1" applyFont="1" applyFill="1" applyBorder="1" applyAlignment="1">
      <alignment horizontal="center" vertical="center"/>
    </xf>
    <xf numFmtId="2" fontId="90" fillId="35" borderId="35" xfId="0" applyNumberFormat="1" applyFont="1" applyFill="1" applyBorder="1" applyAlignment="1">
      <alignment horizontal="center" vertical="center"/>
    </xf>
    <xf numFmtId="185" fontId="92" fillId="35" borderId="0" xfId="0" applyNumberFormat="1" applyFont="1" applyFill="1" applyBorder="1" applyAlignment="1">
      <alignment horizontal="center" vertical="center"/>
    </xf>
    <xf numFmtId="9" fontId="92" fillId="35" borderId="0" xfId="70" applyFont="1" applyFill="1" applyBorder="1" applyAlignment="1">
      <alignment horizontal="right" vertical="center"/>
    </xf>
    <xf numFmtId="2" fontId="82" fillId="0" borderId="0" xfId="0" applyNumberFormat="1" applyFont="1" applyFill="1" applyAlignment="1">
      <alignment horizontal="center"/>
    </xf>
    <xf numFmtId="2" fontId="82" fillId="0" borderId="0" xfId="0" applyNumberFormat="1" applyFont="1" applyFill="1" applyAlignment="1">
      <alignment/>
    </xf>
    <xf numFmtId="2" fontId="82" fillId="0" borderId="0" xfId="0" applyNumberFormat="1" applyFont="1" applyFill="1" applyBorder="1" applyAlignment="1">
      <alignment/>
    </xf>
    <xf numFmtId="0" fontId="82" fillId="0" borderId="0" xfId="0" applyFont="1" applyFill="1" applyBorder="1" applyAlignment="1">
      <alignment/>
    </xf>
    <xf numFmtId="0" fontId="91" fillId="35" borderId="0" xfId="0" applyFont="1" applyFill="1" applyBorder="1" applyAlignment="1">
      <alignment horizontal="right" vertical="center" wrapText="1"/>
    </xf>
    <xf numFmtId="0" fontId="90" fillId="35" borderId="10" xfId="0" applyFont="1" applyFill="1" applyBorder="1" applyAlignment="1">
      <alignment horizontal="right" vertical="top" wrapText="1"/>
    </xf>
    <xf numFmtId="0" fontId="99" fillId="35" borderId="0" xfId="0" applyFont="1" applyFill="1" applyBorder="1" applyAlignment="1">
      <alignment horizontal="right"/>
    </xf>
    <xf numFmtId="2" fontId="89" fillId="35" borderId="0" xfId="0" applyNumberFormat="1" applyFont="1" applyFill="1" applyBorder="1" applyAlignment="1">
      <alignment horizontal="left" vertical="top" wrapText="1"/>
    </xf>
    <xf numFmtId="0" fontId="95" fillId="35" borderId="0" xfId="0" applyFont="1" applyFill="1" applyBorder="1" applyAlignment="1">
      <alignment horizontal="right"/>
    </xf>
    <xf numFmtId="2" fontId="95" fillId="35" borderId="0" xfId="0" applyNumberFormat="1" applyFont="1" applyFill="1" applyBorder="1" applyAlignment="1">
      <alignment horizontal="right"/>
    </xf>
    <xf numFmtId="2" fontId="84" fillId="35" borderId="0" xfId="0" applyNumberFormat="1" applyFont="1" applyFill="1" applyBorder="1" applyAlignment="1">
      <alignment horizontal="center"/>
    </xf>
    <xf numFmtId="2" fontId="84" fillId="35" borderId="0" xfId="0" applyNumberFormat="1" applyFont="1" applyFill="1" applyBorder="1" applyAlignment="1">
      <alignment horizontal="center" vertical="center"/>
    </xf>
    <xf numFmtId="0" fontId="89" fillId="35" borderId="0" xfId="0" applyFont="1" applyFill="1" applyBorder="1" applyAlignment="1">
      <alignment horizontal="left" vertical="center"/>
    </xf>
    <xf numFmtId="0" fontId="99" fillId="35" borderId="0" xfId="0" applyFont="1" applyFill="1" applyBorder="1" applyAlignment="1">
      <alignment horizontal="center" vertical="center"/>
    </xf>
    <xf numFmtId="0" fontId="95" fillId="35" borderId="0" xfId="0" applyFont="1" applyFill="1" applyBorder="1" applyAlignment="1">
      <alignment horizontal="right" vertical="center"/>
    </xf>
    <xf numFmtId="2" fontId="82" fillId="35" borderId="0" xfId="0" applyNumberFormat="1" applyFont="1" applyFill="1" applyBorder="1" applyAlignment="1">
      <alignment horizontal="center" vertical="top" wrapText="1"/>
    </xf>
    <xf numFmtId="0" fontId="82" fillId="35" borderId="0" xfId="0" applyFont="1" applyFill="1" applyBorder="1" applyAlignment="1">
      <alignment horizontal="center" vertical="top" wrapText="1"/>
    </xf>
    <xf numFmtId="2" fontId="82" fillId="35" borderId="0" xfId="0" applyNumberFormat="1" applyFont="1" applyFill="1" applyBorder="1" applyAlignment="1">
      <alignment horizontal="right" vertical="center"/>
    </xf>
    <xf numFmtId="0" fontId="82" fillId="35" borderId="0" xfId="0" applyFont="1" applyFill="1" applyBorder="1" applyAlignment="1">
      <alignment horizontal="right" vertical="center"/>
    </xf>
    <xf numFmtId="0" fontId="86" fillId="35" borderId="10" xfId="0" applyFont="1" applyFill="1" applyBorder="1" applyAlignment="1">
      <alignment horizontal="right"/>
    </xf>
    <xf numFmtId="0" fontId="86" fillId="35" borderId="10" xfId="0" applyFont="1" applyFill="1" applyBorder="1" applyAlignment="1">
      <alignment horizontal="right" vertical="center"/>
    </xf>
    <xf numFmtId="0" fontId="86" fillId="35" borderId="10" xfId="0" applyFont="1" applyFill="1" applyBorder="1" applyAlignment="1">
      <alignment/>
    </xf>
    <xf numFmtId="0" fontId="86" fillId="35" borderId="10" xfId="0" applyFont="1" applyFill="1" applyBorder="1" applyAlignment="1" quotePrefix="1">
      <alignment horizontal="right"/>
    </xf>
    <xf numFmtId="0" fontId="86" fillId="35" borderId="0" xfId="0" applyFont="1" applyFill="1" applyAlignment="1">
      <alignment horizontal="center"/>
    </xf>
    <xf numFmtId="0" fontId="90" fillId="35" borderId="10" xfId="0" applyFont="1" applyFill="1" applyBorder="1" applyAlignment="1">
      <alignment horizontal="right" vertical="center"/>
    </xf>
    <xf numFmtId="0" fontId="84" fillId="35" borderId="0" xfId="0" applyFont="1" applyFill="1" applyBorder="1" applyAlignment="1">
      <alignment/>
    </xf>
    <xf numFmtId="0" fontId="84" fillId="35" borderId="0" xfId="0" applyFont="1" applyFill="1" applyBorder="1" applyAlignment="1">
      <alignment wrapText="1"/>
    </xf>
    <xf numFmtId="0" fontId="84" fillId="35" borderId="0" xfId="0" applyFont="1" applyFill="1" applyBorder="1" applyAlignment="1">
      <alignment horizontal="right" wrapText="1"/>
    </xf>
    <xf numFmtId="0" fontId="89" fillId="36" borderId="10" xfId="0" applyFont="1" applyFill="1" applyBorder="1" applyAlignment="1">
      <alignment horizontal="center"/>
    </xf>
    <xf numFmtId="0" fontId="89" fillId="36" borderId="10" xfId="0" applyFont="1" applyFill="1" applyBorder="1" applyAlignment="1">
      <alignment horizontal="right"/>
    </xf>
    <xf numFmtId="2" fontId="89" fillId="36" borderId="10" xfId="0" applyNumberFormat="1" applyFont="1" applyFill="1" applyBorder="1" applyAlignment="1">
      <alignment horizontal="center"/>
    </xf>
    <xf numFmtId="0" fontId="90" fillId="35" borderId="0" xfId="0" applyFont="1" applyFill="1" applyBorder="1" applyAlignment="1">
      <alignment horizontal="right" vertical="center"/>
    </xf>
    <xf numFmtId="2" fontId="90" fillId="35" borderId="0" xfId="0" applyNumberFormat="1" applyFont="1" applyFill="1" applyBorder="1" applyAlignment="1">
      <alignment vertical="center"/>
    </xf>
    <xf numFmtId="0" fontId="89" fillId="35" borderId="10" xfId="0" applyFont="1" applyFill="1" applyBorder="1" applyAlignment="1">
      <alignment horizontal="center" vertical="center"/>
    </xf>
    <xf numFmtId="0" fontId="89" fillId="35" borderId="10" xfId="0" applyFont="1" applyFill="1" applyBorder="1" applyAlignment="1">
      <alignment horizontal="right" vertical="center"/>
    </xf>
    <xf numFmtId="0" fontId="100" fillId="35" borderId="0" xfId="0" applyFont="1" applyFill="1" applyAlignment="1">
      <alignment/>
    </xf>
    <xf numFmtId="2" fontId="91" fillId="35" borderId="0" xfId="0" applyNumberFormat="1" applyFont="1" applyFill="1" applyBorder="1" applyAlignment="1">
      <alignment vertical="center"/>
    </xf>
    <xf numFmtId="2" fontId="91" fillId="35" borderId="0" xfId="0" applyNumberFormat="1" applyFont="1" applyFill="1" applyBorder="1" applyAlignment="1">
      <alignment horizontal="right" vertical="center"/>
    </xf>
    <xf numFmtId="0" fontId="91" fillId="35" borderId="0" xfId="0" applyFont="1" applyFill="1" applyBorder="1" applyAlignment="1">
      <alignment horizontal="center" vertical="center"/>
    </xf>
    <xf numFmtId="2" fontId="91" fillId="35" borderId="0" xfId="0" applyNumberFormat="1" applyFont="1" applyFill="1" applyBorder="1" applyAlignment="1">
      <alignment horizontal="center" vertical="center"/>
    </xf>
    <xf numFmtId="0" fontId="99" fillId="35" borderId="0" xfId="0" applyFont="1" applyFill="1" applyBorder="1" applyAlignment="1">
      <alignment horizontal="right" vertical="center"/>
    </xf>
    <xf numFmtId="0" fontId="98" fillId="35" borderId="0" xfId="0" applyFont="1" applyFill="1" applyBorder="1" applyAlignment="1">
      <alignment/>
    </xf>
    <xf numFmtId="1" fontId="82" fillId="35" borderId="0" xfId="0" applyNumberFormat="1" applyFont="1" applyFill="1" applyAlignment="1">
      <alignment/>
    </xf>
    <xf numFmtId="0" fontId="82" fillId="35" borderId="0" xfId="0" applyFont="1" applyFill="1" applyBorder="1" applyAlignment="1">
      <alignment horizontal="center" vertical="center"/>
    </xf>
    <xf numFmtId="195" fontId="90" fillId="35" borderId="10" xfId="70" applyNumberFormat="1" applyFont="1" applyFill="1" applyBorder="1" applyAlignment="1">
      <alignment/>
    </xf>
    <xf numFmtId="195" fontId="90" fillId="35" borderId="10" xfId="70" applyNumberFormat="1" applyFont="1" applyFill="1" applyBorder="1" applyAlignment="1">
      <alignment horizontal="right"/>
    </xf>
    <xf numFmtId="2" fontId="88" fillId="35" borderId="0" xfId="0" applyNumberFormat="1" applyFont="1" applyFill="1" applyBorder="1" applyAlignment="1">
      <alignment horizontal="center"/>
    </xf>
    <xf numFmtId="0" fontId="88" fillId="35" borderId="0" xfId="0" applyFont="1" applyFill="1" applyBorder="1" applyAlignment="1">
      <alignment horizontal="center"/>
    </xf>
    <xf numFmtId="9" fontId="82" fillId="35" borderId="0" xfId="70" applyFont="1" applyFill="1" applyBorder="1" applyAlignment="1">
      <alignment horizontal="right"/>
    </xf>
    <xf numFmtId="0" fontId="82" fillId="35" borderId="33" xfId="0" applyFont="1" applyFill="1" applyBorder="1" applyAlignment="1">
      <alignment horizontal="center" vertical="center"/>
    </xf>
    <xf numFmtId="0" fontId="82" fillId="35" borderId="36" xfId="0" applyFont="1" applyFill="1" applyBorder="1" applyAlignment="1">
      <alignment horizontal="center" vertical="center"/>
    </xf>
    <xf numFmtId="0" fontId="90" fillId="35" borderId="37" xfId="0" applyFont="1" applyFill="1" applyBorder="1" applyAlignment="1">
      <alignment horizontal="left" vertical="center"/>
    </xf>
    <xf numFmtId="0" fontId="90" fillId="35" borderId="10" xfId="0" applyFont="1" applyFill="1" applyBorder="1" applyAlignment="1">
      <alignment horizontal="center" vertical="center"/>
    </xf>
    <xf numFmtId="0" fontId="89" fillId="36" borderId="10" xfId="0" applyFont="1" applyFill="1" applyBorder="1" applyAlignment="1">
      <alignment horizontal="center" vertical="center"/>
    </xf>
    <xf numFmtId="0" fontId="89" fillId="35" borderId="38" xfId="0" applyFont="1" applyFill="1" applyBorder="1" applyAlignment="1">
      <alignment horizontal="left"/>
    </xf>
    <xf numFmtId="0" fontId="98" fillId="36" borderId="10" xfId="0" applyFont="1" applyFill="1" applyBorder="1" applyAlignment="1">
      <alignment horizontal="center"/>
    </xf>
    <xf numFmtId="0" fontId="89" fillId="36" borderId="10" xfId="0" applyFont="1" applyFill="1" applyBorder="1" applyAlignment="1">
      <alignment horizontal="center" vertical="center" wrapText="1"/>
    </xf>
    <xf numFmtId="0" fontId="89" fillId="36" borderId="10" xfId="0" applyFont="1" applyFill="1" applyBorder="1" applyAlignment="1">
      <alignment horizontal="center"/>
    </xf>
    <xf numFmtId="0" fontId="90" fillId="35" borderId="10" xfId="0" applyFont="1" applyFill="1" applyBorder="1" applyAlignment="1">
      <alignment horizontal="center" vertical="center" wrapText="1"/>
    </xf>
    <xf numFmtId="0" fontId="89" fillId="35" borderId="0" xfId="0" applyFont="1" applyFill="1" applyBorder="1" applyAlignment="1">
      <alignment horizontal="left" vertical="top" wrapText="1"/>
    </xf>
    <xf numFmtId="0" fontId="99" fillId="35" borderId="0" xfId="0" applyFont="1" applyFill="1" applyBorder="1" applyAlignment="1">
      <alignment horizontal="right"/>
    </xf>
    <xf numFmtId="0" fontId="84" fillId="0" borderId="0" xfId="0" applyFont="1" applyAlignment="1">
      <alignment horizontal="center"/>
    </xf>
    <xf numFmtId="0" fontId="89" fillId="35" borderId="0" xfId="0" applyFont="1" applyFill="1" applyBorder="1" applyAlignment="1">
      <alignment/>
    </xf>
    <xf numFmtId="0" fontId="90" fillId="35" borderId="10" xfId="0" applyFont="1" applyFill="1" applyBorder="1" applyAlignment="1">
      <alignment horizontal="center" vertical="top" wrapText="1"/>
    </xf>
    <xf numFmtId="0" fontId="89" fillId="35" borderId="10" xfId="0" applyFont="1" applyFill="1" applyBorder="1" applyAlignment="1">
      <alignment horizontal="left" vertical="center" wrapText="1"/>
    </xf>
    <xf numFmtId="0" fontId="90" fillId="35" borderId="10" xfId="0" applyFont="1" applyFill="1" applyBorder="1" applyAlignment="1">
      <alignment horizontal="center"/>
    </xf>
    <xf numFmtId="0" fontId="98" fillId="36" borderId="33" xfId="0" applyFont="1" applyFill="1" applyBorder="1" applyAlignment="1">
      <alignment horizontal="center" vertical="center"/>
    </xf>
    <xf numFmtId="0" fontId="98" fillId="36" borderId="39" xfId="0" applyFont="1" applyFill="1" applyBorder="1" applyAlignment="1">
      <alignment horizontal="center" vertical="center"/>
    </xf>
    <xf numFmtId="0" fontId="98" fillId="36" borderId="36" xfId="0" applyFont="1" applyFill="1" applyBorder="1" applyAlignment="1">
      <alignment horizontal="center" vertical="center"/>
    </xf>
    <xf numFmtId="0" fontId="86" fillId="35" borderId="10" xfId="0" applyFont="1" applyFill="1" applyBorder="1" applyAlignment="1">
      <alignment horizontal="center" vertical="top"/>
    </xf>
    <xf numFmtId="1" fontId="90" fillId="35" borderId="33" xfId="0" applyNumberFormat="1" applyFont="1" applyFill="1" applyBorder="1" applyAlignment="1">
      <alignment horizontal="center" vertical="center"/>
    </xf>
    <xf numFmtId="1" fontId="90" fillId="35" borderId="36" xfId="0" applyNumberFormat="1" applyFont="1" applyFill="1" applyBorder="1" applyAlignment="1">
      <alignment horizontal="center" vertical="center"/>
    </xf>
    <xf numFmtId="9" fontId="90" fillId="35" borderId="10" xfId="70" applyFont="1" applyFill="1" applyBorder="1" applyAlignment="1">
      <alignment horizontal="right" vertical="center"/>
    </xf>
    <xf numFmtId="0" fontId="84" fillId="35" borderId="0" xfId="0" applyFont="1" applyFill="1" applyBorder="1" applyAlignment="1">
      <alignment horizontal="center" wrapText="1"/>
    </xf>
    <xf numFmtId="0" fontId="89" fillId="35" borderId="0" xfId="0" applyFont="1" applyFill="1" applyBorder="1" applyAlignment="1">
      <alignment horizontal="left"/>
    </xf>
    <xf numFmtId="0" fontId="89" fillId="35" borderId="0" xfId="0" applyFont="1" applyFill="1" applyBorder="1" applyAlignment="1">
      <alignment horizontal="left" wrapText="1"/>
    </xf>
    <xf numFmtId="0" fontId="91" fillId="35" borderId="0" xfId="0" applyFont="1" applyFill="1" applyBorder="1" applyAlignment="1">
      <alignment horizontal="right"/>
    </xf>
    <xf numFmtId="0" fontId="101" fillId="35" borderId="10" xfId="0" applyFont="1" applyFill="1" applyBorder="1" applyAlignment="1">
      <alignment horizontal="center"/>
    </xf>
    <xf numFmtId="0" fontId="89" fillId="35" borderId="0" xfId="0" applyFont="1" applyFill="1" applyAlignment="1">
      <alignment horizontal="left"/>
    </xf>
    <xf numFmtId="2" fontId="90" fillId="35" borderId="17" xfId="59" applyNumberFormat="1" applyFont="1" applyFill="1" applyBorder="1" applyAlignment="1">
      <alignment horizontal="center" vertical="center"/>
      <protection/>
    </xf>
    <xf numFmtId="2" fontId="90" fillId="35" borderId="34" xfId="59" applyNumberFormat="1" applyFont="1" applyFill="1" applyBorder="1" applyAlignment="1">
      <alignment horizontal="center" vertical="center"/>
      <protection/>
    </xf>
    <xf numFmtId="2" fontId="90" fillId="35" borderId="35" xfId="59" applyNumberFormat="1" applyFont="1" applyFill="1" applyBorder="1" applyAlignment="1">
      <alignment horizontal="center" vertical="center"/>
      <protection/>
    </xf>
    <xf numFmtId="0" fontId="100" fillId="36" borderId="10" xfId="0" applyFont="1" applyFill="1" applyBorder="1" applyAlignment="1">
      <alignment horizontal="center"/>
    </xf>
    <xf numFmtId="0" fontId="91" fillId="35" borderId="0" xfId="0" applyFont="1" applyFill="1" applyBorder="1" applyAlignment="1">
      <alignment horizontal="center" wrapText="1"/>
    </xf>
    <xf numFmtId="0" fontId="102" fillId="35" borderId="20" xfId="0" applyFont="1" applyFill="1" applyBorder="1" applyAlignment="1">
      <alignment horizontal="center" wrapText="1"/>
    </xf>
    <xf numFmtId="0" fontId="102" fillId="35" borderId="24" xfId="0" applyFont="1" applyFill="1" applyBorder="1" applyAlignment="1">
      <alignment horizontal="center" wrapText="1"/>
    </xf>
    <xf numFmtId="0" fontId="102" fillId="35" borderId="21" xfId="0" applyFont="1" applyFill="1" applyBorder="1" applyAlignment="1">
      <alignment horizontal="center" wrapText="1"/>
    </xf>
    <xf numFmtId="2" fontId="90" fillId="35" borderId="17" xfId="0" applyNumberFormat="1" applyFont="1" applyFill="1" applyBorder="1" applyAlignment="1">
      <alignment horizontal="center"/>
    </xf>
    <xf numFmtId="2" fontId="90" fillId="35" borderId="34" xfId="0" applyNumberFormat="1" applyFont="1" applyFill="1" applyBorder="1" applyAlignment="1">
      <alignment horizontal="center"/>
    </xf>
    <xf numFmtId="2" fontId="90" fillId="35" borderId="35" xfId="0" applyNumberFormat="1" applyFont="1" applyFill="1" applyBorder="1" applyAlignment="1">
      <alignment horizontal="center"/>
    </xf>
    <xf numFmtId="9" fontId="90" fillId="35" borderId="17" xfId="0" applyNumberFormat="1" applyFont="1" applyFill="1" applyBorder="1" applyAlignment="1">
      <alignment horizontal="center"/>
    </xf>
    <xf numFmtId="9" fontId="90" fillId="35" borderId="34" xfId="0" applyNumberFormat="1" applyFont="1" applyFill="1" applyBorder="1" applyAlignment="1">
      <alignment horizontal="center"/>
    </xf>
    <xf numFmtId="9" fontId="90" fillId="35" borderId="35" xfId="0" applyNumberFormat="1" applyFont="1" applyFill="1" applyBorder="1" applyAlignment="1">
      <alignment horizontal="center"/>
    </xf>
    <xf numFmtId="1" fontId="86" fillId="35" borderId="0" xfId="0" applyNumberFormat="1" applyFont="1" applyFill="1" applyBorder="1" applyAlignment="1">
      <alignment horizontal="left" vertical="top" wrapText="1"/>
    </xf>
    <xf numFmtId="0" fontId="82" fillId="35" borderId="0" xfId="0" applyFont="1" applyFill="1" applyBorder="1" applyAlignment="1">
      <alignment horizontal="center" vertical="center"/>
    </xf>
    <xf numFmtId="2" fontId="82" fillId="35" borderId="0" xfId="0" applyNumberFormat="1" applyFont="1" applyFill="1" applyBorder="1" applyAlignment="1">
      <alignment horizontal="center"/>
    </xf>
    <xf numFmtId="185" fontId="90" fillId="35" borderId="10" xfId="0" applyNumberFormat="1" applyFont="1" applyFill="1" applyBorder="1" applyAlignment="1">
      <alignment horizontal="center" vertical="center"/>
    </xf>
    <xf numFmtId="0" fontId="86" fillId="35" borderId="10" xfId="0" applyFont="1" applyFill="1" applyBorder="1" applyAlignment="1">
      <alignment horizontal="left" vertical="top" wrapText="1"/>
    </xf>
    <xf numFmtId="0" fontId="103" fillId="0" borderId="0" xfId="0" applyFont="1" applyAlignment="1">
      <alignment horizontal="center"/>
    </xf>
    <xf numFmtId="0" fontId="89" fillId="35" borderId="40" xfId="0" applyFont="1" applyFill="1" applyBorder="1" applyAlignment="1">
      <alignment horizontal="left" vertical="center"/>
    </xf>
    <xf numFmtId="0" fontId="89" fillId="35" borderId="37" xfId="0" applyFont="1" applyFill="1" applyBorder="1" applyAlignment="1">
      <alignment horizontal="left" vertical="center"/>
    </xf>
    <xf numFmtId="0" fontId="89" fillId="35" borderId="41" xfId="0" applyFont="1" applyFill="1" applyBorder="1" applyAlignment="1">
      <alignment horizontal="left" vertical="center"/>
    </xf>
    <xf numFmtId="0" fontId="89" fillId="35" borderId="0" xfId="0" applyFont="1" applyFill="1" applyAlignment="1">
      <alignment/>
    </xf>
    <xf numFmtId="0" fontId="104" fillId="37" borderId="0" xfId="0" applyFont="1" applyFill="1" applyAlignment="1">
      <alignment horizontal="center"/>
    </xf>
    <xf numFmtId="0" fontId="105" fillId="0" borderId="0" xfId="0" applyFont="1" applyAlignment="1">
      <alignment horizontal="center"/>
    </xf>
    <xf numFmtId="0" fontId="106" fillId="0" borderId="0" xfId="0" applyFont="1" applyAlignment="1">
      <alignment horizontal="center"/>
    </xf>
    <xf numFmtId="0" fontId="89" fillId="0" borderId="0" xfId="0" applyFont="1" applyBorder="1" applyAlignment="1">
      <alignment horizontal="left" wrapText="1"/>
    </xf>
    <xf numFmtId="0" fontId="11" fillId="0" borderId="42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12" fillId="0" borderId="44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1" fillId="0" borderId="45" xfId="0" applyFont="1" applyBorder="1" applyAlignment="1">
      <alignment vertical="center" wrapText="1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4" fillId="34" borderId="46" xfId="0" applyFont="1" applyFill="1" applyBorder="1" applyAlignment="1">
      <alignment horizontal="center" vertical="top" wrapText="1"/>
    </xf>
    <xf numFmtId="0" fontId="14" fillId="34" borderId="47" xfId="0" applyFont="1" applyFill="1" applyBorder="1" applyAlignment="1">
      <alignment horizontal="center" vertical="top" wrapText="1"/>
    </xf>
    <xf numFmtId="0" fontId="14" fillId="34" borderId="48" xfId="0" applyFont="1" applyFill="1" applyBorder="1" applyAlignment="1">
      <alignment horizontal="center" vertical="top" wrapText="1"/>
    </xf>
    <xf numFmtId="0" fontId="14" fillId="34" borderId="46" xfId="0" applyFont="1" applyFill="1" applyBorder="1" applyAlignment="1">
      <alignment vertical="top" wrapText="1"/>
    </xf>
    <xf numFmtId="0" fontId="14" fillId="34" borderId="47" xfId="0" applyFont="1" applyFill="1" applyBorder="1" applyAlignment="1">
      <alignment vertical="top" wrapText="1"/>
    </xf>
    <xf numFmtId="0" fontId="14" fillId="34" borderId="48" xfId="0" applyFont="1" applyFill="1" applyBorder="1" applyAlignment="1">
      <alignment vertical="top" wrapText="1"/>
    </xf>
    <xf numFmtId="0" fontId="14" fillId="0" borderId="46" xfId="0" applyFont="1" applyBorder="1" applyAlignment="1">
      <alignment vertical="top" wrapText="1"/>
    </xf>
    <xf numFmtId="0" fontId="14" fillId="0" borderId="47" xfId="0" applyFont="1" applyBorder="1" applyAlignment="1">
      <alignment vertical="top" wrapText="1"/>
    </xf>
    <xf numFmtId="0" fontId="14" fillId="0" borderId="48" xfId="0" applyFont="1" applyBorder="1" applyAlignment="1">
      <alignment vertical="top" wrapText="1"/>
    </xf>
    <xf numFmtId="0" fontId="14" fillId="0" borderId="49" xfId="0" applyFont="1" applyBorder="1" applyAlignment="1">
      <alignment horizontal="center" vertical="top" wrapText="1"/>
    </xf>
    <xf numFmtId="0" fontId="14" fillId="0" borderId="50" xfId="0" applyFont="1" applyBorder="1" applyAlignment="1">
      <alignment horizontal="center" vertical="top" wrapText="1"/>
    </xf>
    <xf numFmtId="0" fontId="11" fillId="0" borderId="51" xfId="0" applyFont="1" applyBorder="1" applyAlignment="1">
      <alignment horizontal="center" vertical="top" wrapText="1"/>
    </xf>
    <xf numFmtId="0" fontId="11" fillId="0" borderId="52" xfId="0" applyFont="1" applyBorder="1" applyAlignment="1">
      <alignment horizontal="center" vertical="top" wrapText="1"/>
    </xf>
    <xf numFmtId="0" fontId="11" fillId="0" borderId="46" xfId="0" applyFont="1" applyBorder="1" applyAlignment="1">
      <alignment horizontal="center" vertical="top" wrapText="1"/>
    </xf>
    <xf numFmtId="0" fontId="11" fillId="0" borderId="48" xfId="0" applyFont="1" applyBorder="1" applyAlignment="1">
      <alignment horizontal="center" vertical="top" wrapText="1"/>
    </xf>
    <xf numFmtId="0" fontId="14" fillId="0" borderId="46" xfId="0" applyFont="1" applyBorder="1" applyAlignment="1">
      <alignment horizontal="right" vertical="top" wrapText="1"/>
    </xf>
    <xf numFmtId="0" fontId="14" fillId="0" borderId="47" xfId="0" applyFont="1" applyBorder="1" applyAlignment="1">
      <alignment horizontal="right" vertical="top" wrapText="1"/>
    </xf>
    <xf numFmtId="0" fontId="14" fillId="0" borderId="48" xfId="0" applyFont="1" applyBorder="1" applyAlignment="1">
      <alignment horizontal="right" vertical="top" wrapText="1"/>
    </xf>
    <xf numFmtId="0" fontId="13" fillId="0" borderId="46" xfId="0" applyFont="1" applyBorder="1" applyAlignment="1">
      <alignment horizontal="center" vertical="top" wrapText="1"/>
    </xf>
    <xf numFmtId="0" fontId="13" fillId="0" borderId="48" xfId="0" applyFont="1" applyBorder="1" applyAlignment="1">
      <alignment horizontal="center" vertical="top" wrapText="1"/>
    </xf>
    <xf numFmtId="0" fontId="14" fillId="0" borderId="49" xfId="0" applyFont="1" applyBorder="1" applyAlignment="1">
      <alignment vertical="top" wrapText="1"/>
    </xf>
    <xf numFmtId="0" fontId="14" fillId="0" borderId="53" xfId="0" applyFont="1" applyBorder="1" applyAlignment="1">
      <alignment vertical="top" wrapText="1"/>
    </xf>
    <xf numFmtId="0" fontId="14" fillId="0" borderId="50" xfId="0" applyFont="1" applyBorder="1" applyAlignment="1">
      <alignment vertical="top" wrapText="1"/>
    </xf>
    <xf numFmtId="0" fontId="14" fillId="0" borderId="51" xfId="0" applyFont="1" applyBorder="1" applyAlignment="1">
      <alignment vertical="top" wrapText="1"/>
    </xf>
    <xf numFmtId="0" fontId="14" fillId="0" borderId="54" xfId="0" applyFont="1" applyBorder="1" applyAlignment="1">
      <alignment vertical="top" wrapText="1"/>
    </xf>
    <xf numFmtId="0" fontId="14" fillId="0" borderId="52" xfId="0" applyFont="1" applyBorder="1" applyAlignment="1">
      <alignment vertical="top" wrapText="1"/>
    </xf>
    <xf numFmtId="0" fontId="11" fillId="0" borderId="55" xfId="0" applyFont="1" applyBorder="1" applyAlignment="1">
      <alignment horizontal="center" vertical="top" wrapText="1"/>
    </xf>
    <xf numFmtId="0" fontId="11" fillId="0" borderId="56" xfId="0" applyFont="1" applyBorder="1" applyAlignment="1">
      <alignment horizontal="center" vertical="top" wrapText="1"/>
    </xf>
    <xf numFmtId="0" fontId="107" fillId="0" borderId="46" xfId="0" applyFont="1" applyBorder="1" applyAlignment="1">
      <alignment horizontal="center" vertical="top" wrapText="1"/>
    </xf>
    <xf numFmtId="0" fontId="107" fillId="0" borderId="48" xfId="0" applyFont="1" applyBorder="1" applyAlignment="1">
      <alignment horizontal="center" vertical="top" wrapText="1"/>
    </xf>
    <xf numFmtId="0" fontId="14" fillId="0" borderId="57" xfId="0" applyFont="1" applyBorder="1" applyAlignment="1">
      <alignment vertical="top" wrapText="1"/>
    </xf>
    <xf numFmtId="0" fontId="14" fillId="0" borderId="28" xfId="0" applyFont="1" applyBorder="1" applyAlignment="1">
      <alignment vertical="top" wrapText="1"/>
    </xf>
    <xf numFmtId="0" fontId="14" fillId="0" borderId="58" xfId="0" applyFont="1" applyBorder="1" applyAlignment="1">
      <alignment vertical="top" wrapText="1"/>
    </xf>
    <xf numFmtId="0" fontId="14" fillId="0" borderId="59" xfId="0" applyFont="1" applyBorder="1" applyAlignment="1">
      <alignment vertical="top" wrapText="1"/>
    </xf>
    <xf numFmtId="0" fontId="14" fillId="0" borderId="60" xfId="0" applyFont="1" applyBorder="1" applyAlignment="1">
      <alignment vertical="top" wrapText="1"/>
    </xf>
    <xf numFmtId="0" fontId="14" fillId="0" borderId="31" xfId="0" applyFont="1" applyBorder="1" applyAlignment="1">
      <alignment vertical="top" wrapText="1"/>
    </xf>
    <xf numFmtId="0" fontId="14" fillId="0" borderId="61" xfId="0" applyFont="1" applyBorder="1" applyAlignment="1">
      <alignment vertical="top" wrapText="1"/>
    </xf>
    <xf numFmtId="0" fontId="107" fillId="0" borderId="49" xfId="0" applyFont="1" applyBorder="1" applyAlignment="1">
      <alignment horizontal="center" wrapText="1"/>
    </xf>
    <xf numFmtId="0" fontId="107" fillId="0" borderId="53" xfId="0" applyFont="1" applyBorder="1" applyAlignment="1">
      <alignment horizontal="center" wrapText="1"/>
    </xf>
    <xf numFmtId="0" fontId="107" fillId="0" borderId="50" xfId="0" applyFont="1" applyBorder="1" applyAlignment="1">
      <alignment horizontal="center" wrapText="1"/>
    </xf>
    <xf numFmtId="0" fontId="14" fillId="34" borderId="62" xfId="0" applyFont="1" applyFill="1" applyBorder="1" applyAlignment="1">
      <alignment vertical="top" wrapText="1"/>
    </xf>
    <xf numFmtId="0" fontId="14" fillId="0" borderId="63" xfId="0" applyFont="1" applyBorder="1" applyAlignment="1">
      <alignment horizontal="center" wrapText="1"/>
    </xf>
    <xf numFmtId="0" fontId="14" fillId="0" borderId="64" xfId="0" applyFont="1" applyBorder="1" applyAlignment="1">
      <alignment horizontal="center" wrapText="1"/>
    </xf>
    <xf numFmtId="0" fontId="14" fillId="0" borderId="61" xfId="0" applyFont="1" applyBorder="1" applyAlignment="1">
      <alignment horizontal="center" wrapText="1"/>
    </xf>
    <xf numFmtId="0" fontId="14" fillId="0" borderId="62" xfId="0" applyFont="1" applyBorder="1" applyAlignment="1">
      <alignment horizontal="center" wrapText="1"/>
    </xf>
    <xf numFmtId="0" fontId="14" fillId="0" borderId="61" xfId="0" applyFont="1" applyBorder="1" applyAlignment="1">
      <alignment horizontal="center" vertical="top" wrapText="1"/>
    </xf>
    <xf numFmtId="0" fontId="14" fillId="0" borderId="62" xfId="0" applyFont="1" applyBorder="1" applyAlignment="1">
      <alignment horizontal="center" vertical="top" wrapText="1"/>
    </xf>
    <xf numFmtId="0" fontId="13" fillId="0" borderId="61" xfId="0" applyFont="1" applyBorder="1" applyAlignment="1">
      <alignment horizontal="center" vertical="top" wrapText="1"/>
    </xf>
    <xf numFmtId="0" fontId="13" fillId="0" borderId="62" xfId="0" applyFont="1" applyBorder="1" applyAlignment="1">
      <alignment horizontal="center" vertical="top" wrapText="1"/>
    </xf>
    <xf numFmtId="0" fontId="14" fillId="0" borderId="46" xfId="0" applyFont="1" applyBorder="1" applyAlignment="1">
      <alignment horizontal="center" vertical="top" wrapText="1"/>
    </xf>
    <xf numFmtId="0" fontId="14" fillId="0" borderId="48" xfId="0" applyFont="1" applyBorder="1" applyAlignment="1">
      <alignment horizontal="center" vertical="top" wrapText="1"/>
    </xf>
    <xf numFmtId="0" fontId="14" fillId="34" borderId="5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4" fillId="34" borderId="65" xfId="0" applyFont="1" applyFill="1" applyBorder="1" applyAlignment="1">
      <alignment vertical="top" wrapText="1"/>
    </xf>
    <xf numFmtId="0" fontId="14" fillId="34" borderId="66" xfId="0" applyFont="1" applyFill="1" applyBorder="1" applyAlignment="1">
      <alignment vertical="top" wrapText="1"/>
    </xf>
    <xf numFmtId="0" fontId="14" fillId="34" borderId="61" xfId="0" applyFont="1" applyFill="1" applyBorder="1" applyAlignment="1">
      <alignment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48" xfId="0" applyFont="1" applyBorder="1" applyAlignment="1">
      <alignment horizontal="center" vertical="top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3 3" xfId="63"/>
    <cellStyle name="Normal 4" xfId="64"/>
    <cellStyle name="Normal 4 2" xfId="65"/>
    <cellStyle name="Normal 5" xfId="66"/>
    <cellStyle name="Normal_calculation -utt" xfId="67"/>
    <cellStyle name="Note" xfId="68"/>
    <cellStyle name="Output" xfId="69"/>
    <cellStyle name="Percent" xfId="70"/>
    <cellStyle name="Percent 2" xfId="71"/>
    <cellStyle name="Percent 2 2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Sheet7!$B$7:$E$7</c:f>
              <c:strCache/>
            </c:strRef>
          </c:cat>
          <c:val>
            <c:numRef>
              <c:f>Sheet7!$B$8:$E$8</c:f>
              <c:numCache/>
            </c:numRef>
          </c:val>
          <c:shape val="cone"/>
        </c:ser>
        <c:shape val="cone"/>
        <c:axId val="22214961"/>
        <c:axId val="65716922"/>
      </c:bar3DChart>
      <c:catAx>
        <c:axId val="22214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16922"/>
        <c:crosses val="autoZero"/>
        <c:auto val="1"/>
        <c:lblOffset val="100"/>
        <c:tickLblSkip val="1"/>
        <c:noMultiLvlLbl val="0"/>
      </c:catAx>
      <c:valAx>
        <c:axId val="657169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14961"/>
        <c:crossesAt val="1"/>
        <c:crossBetween val="between"/>
        <c:dispUnits/>
        <c:majorUnit val="0.5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177</xdr:row>
      <xdr:rowOff>0</xdr:rowOff>
    </xdr:from>
    <xdr:to>
      <xdr:col>6</xdr:col>
      <xdr:colOff>533400</xdr:colOff>
      <xdr:row>177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10353675" y="47767875"/>
          <a:ext cx="2409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333375</xdr:colOff>
      <xdr:row>179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6400800" y="48206025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0</xdr:colOff>
      <xdr:row>179</xdr:row>
      <xdr:rowOff>0</xdr:rowOff>
    </xdr:from>
    <xdr:to>
      <xdr:col>5</xdr:col>
      <xdr:colOff>295275</xdr:colOff>
      <xdr:row>179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10287000" y="4820602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6</xdr:row>
      <xdr:rowOff>9525</xdr:rowOff>
    </xdr:from>
    <xdr:to>
      <xdr:col>13</xdr:col>
      <xdr:colOff>495300</xdr:colOff>
      <xdr:row>22</xdr:row>
      <xdr:rowOff>0</xdr:rowOff>
    </xdr:to>
    <xdr:graphicFrame>
      <xdr:nvGraphicFramePr>
        <xdr:cNvPr id="1" name="Chart 2"/>
        <xdr:cNvGraphicFramePr/>
      </xdr:nvGraphicFramePr>
      <xdr:xfrm>
        <a:off x="3848100" y="1143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U464"/>
  <sheetViews>
    <sheetView tabSelected="1" view="pageBreakPreview" zoomScale="75" zoomScaleSheetLayoutView="75" workbookViewId="0" topLeftCell="A1">
      <selection activeCell="F443" sqref="F443"/>
    </sheetView>
  </sheetViews>
  <sheetFormatPr defaultColWidth="9.140625" defaultRowHeight="12.75"/>
  <cols>
    <col min="1" max="1" width="20.421875" style="78" customWidth="1"/>
    <col min="2" max="2" width="36.7109375" style="78" customWidth="1"/>
    <col min="3" max="3" width="38.8515625" style="78" customWidth="1"/>
    <col min="4" max="4" width="30.00390625" style="78" customWidth="1"/>
    <col min="5" max="5" width="28.28125" style="78" customWidth="1"/>
    <col min="6" max="6" width="29.140625" style="79" customWidth="1"/>
    <col min="7" max="7" width="18.57421875" style="80" customWidth="1"/>
    <col min="8" max="8" width="16.28125" style="81" customWidth="1"/>
    <col min="9" max="9" width="18.57421875" style="81" customWidth="1"/>
    <col min="10" max="10" width="21.8515625" style="81" customWidth="1"/>
    <col min="11" max="11" width="23.8515625" style="81" customWidth="1"/>
    <col min="12" max="12" width="33.421875" style="81" customWidth="1"/>
    <col min="13" max="13" width="27.140625" style="81" customWidth="1"/>
    <col min="14" max="15" width="18.7109375" style="81" customWidth="1"/>
    <col min="16" max="16" width="20.00390625" style="81" customWidth="1"/>
    <col min="17" max="17" width="23.00390625" style="78" customWidth="1"/>
    <col min="18" max="18" width="20.28125" style="78" bestFit="1" customWidth="1"/>
    <col min="19" max="19" width="19.7109375" style="78" bestFit="1" customWidth="1"/>
    <col min="20" max="20" width="21.140625" style="78" bestFit="1" customWidth="1"/>
    <col min="21" max="21" width="19.7109375" style="78" bestFit="1" customWidth="1"/>
    <col min="22" max="22" width="16.00390625" style="78" bestFit="1" customWidth="1"/>
    <col min="23" max="23" width="14.421875" style="78" bestFit="1" customWidth="1"/>
    <col min="24" max="24" width="18.8515625" style="78" bestFit="1" customWidth="1"/>
    <col min="25" max="25" width="16.7109375" style="78" bestFit="1" customWidth="1"/>
    <col min="26" max="26" width="9.140625" style="78" customWidth="1"/>
    <col min="27" max="27" width="12.8515625" style="78" bestFit="1" customWidth="1"/>
    <col min="28" max="16384" width="9.140625" style="78" customWidth="1"/>
  </cols>
  <sheetData>
    <row r="3" spans="1:20" ht="26.25">
      <c r="A3" s="601" t="s">
        <v>0</v>
      </c>
      <c r="B3" s="601"/>
      <c r="C3" s="601"/>
      <c r="D3" s="601"/>
      <c r="E3" s="601"/>
      <c r="F3" s="601"/>
      <c r="G3" s="601"/>
      <c r="H3" s="601"/>
      <c r="I3" s="82"/>
      <c r="J3" s="82"/>
      <c r="K3" s="82"/>
      <c r="L3" s="82"/>
      <c r="M3" s="82"/>
      <c r="N3" s="82"/>
      <c r="O3" s="82"/>
      <c r="P3" s="82"/>
      <c r="Q3" s="83"/>
      <c r="R3" s="83"/>
      <c r="S3" s="83"/>
      <c r="T3" s="83"/>
    </row>
    <row r="4" spans="1:20" ht="26.25">
      <c r="A4" s="601" t="s">
        <v>1</v>
      </c>
      <c r="B4" s="601"/>
      <c r="C4" s="601"/>
      <c r="D4" s="601"/>
      <c r="E4" s="601"/>
      <c r="F4" s="601"/>
      <c r="G4" s="601"/>
      <c r="H4" s="601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</row>
    <row r="5" spans="1:20" ht="26.25">
      <c r="A5" s="601" t="s">
        <v>310</v>
      </c>
      <c r="B5" s="601"/>
      <c r="C5" s="601"/>
      <c r="D5" s="601"/>
      <c r="E5" s="601"/>
      <c r="F5" s="601"/>
      <c r="G5" s="601"/>
      <c r="H5" s="601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</row>
    <row r="6" spans="1:6" ht="15">
      <c r="A6" s="564"/>
      <c r="B6" s="564"/>
      <c r="C6" s="564"/>
      <c r="D6" s="564"/>
      <c r="E6" s="564"/>
      <c r="F6" s="564"/>
    </row>
    <row r="7" spans="1:20" ht="45">
      <c r="A7" s="606" t="s">
        <v>309</v>
      </c>
      <c r="B7" s="606"/>
      <c r="C7" s="606"/>
      <c r="D7" s="606"/>
      <c r="E7" s="606"/>
      <c r="F7" s="606"/>
      <c r="G7" s="606"/>
      <c r="H7" s="606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</row>
    <row r="8" spans="1:6" ht="9.75" customHeight="1">
      <c r="A8" s="85" t="s">
        <v>46</v>
      </c>
      <c r="B8" s="85"/>
      <c r="C8" s="85"/>
      <c r="D8" s="85"/>
      <c r="E8" s="85"/>
      <c r="F8" s="86"/>
    </row>
    <row r="9" spans="1:20" ht="18.75">
      <c r="A9" s="607" t="s">
        <v>233</v>
      </c>
      <c r="B9" s="607"/>
      <c r="C9" s="607"/>
      <c r="D9" s="607"/>
      <c r="E9" s="607"/>
      <c r="F9" s="607"/>
      <c r="G9" s="607"/>
      <c r="H9" s="607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ht="7.5" customHeight="1"/>
    <row r="11" spans="1:20" s="89" customFormat="1" ht="18.75" customHeight="1">
      <c r="A11" s="608" t="s">
        <v>370</v>
      </c>
      <c r="B11" s="608"/>
      <c r="C11" s="608"/>
      <c r="D11" s="608"/>
      <c r="E11" s="608"/>
      <c r="F11" s="608"/>
      <c r="G11" s="608"/>
      <c r="H11" s="608"/>
      <c r="I11" s="87"/>
      <c r="J11" s="87"/>
      <c r="K11" s="87"/>
      <c r="L11" s="87"/>
      <c r="M11" s="87"/>
      <c r="N11" s="87"/>
      <c r="O11" s="87"/>
      <c r="P11" s="87"/>
      <c r="Q11" s="88"/>
      <c r="R11" s="88"/>
      <c r="S11" s="88"/>
      <c r="T11" s="88"/>
    </row>
    <row r="12" spans="1:20" s="89" customFormat="1" ht="14.25" customHeight="1">
      <c r="A12" s="90"/>
      <c r="B12" s="90"/>
      <c r="C12" s="90"/>
      <c r="D12" s="90"/>
      <c r="E12" s="90"/>
      <c r="F12" s="91"/>
      <c r="G12" s="92"/>
      <c r="H12" s="93"/>
      <c r="I12" s="93"/>
      <c r="J12" s="93"/>
      <c r="K12" s="93"/>
      <c r="L12" s="93"/>
      <c r="M12" s="93"/>
      <c r="N12" s="93"/>
      <c r="O12" s="93"/>
      <c r="P12" s="93"/>
      <c r="Q12" s="90"/>
      <c r="R12" s="90"/>
      <c r="S12" s="90"/>
      <c r="T12" s="90"/>
    </row>
    <row r="13" spans="1:20" ht="16.5" customHeight="1">
      <c r="A13" s="609" t="s">
        <v>152</v>
      </c>
      <c r="B13" s="609"/>
      <c r="C13" s="609"/>
      <c r="D13" s="609"/>
      <c r="E13" s="94"/>
      <c r="F13" s="95"/>
      <c r="G13" s="96"/>
      <c r="H13" s="97"/>
      <c r="I13" s="97"/>
      <c r="J13" s="97"/>
      <c r="K13" s="97"/>
      <c r="L13" s="97"/>
      <c r="M13" s="97"/>
      <c r="N13" s="97"/>
      <c r="O13" s="97"/>
      <c r="P13" s="97"/>
      <c r="Q13" s="94"/>
      <c r="R13" s="94"/>
      <c r="S13" s="94"/>
      <c r="T13" s="94"/>
    </row>
    <row r="14" spans="1:20" ht="16.5" customHeight="1">
      <c r="A14" s="98"/>
      <c r="B14" s="98"/>
      <c r="C14" s="98"/>
      <c r="D14" s="98"/>
      <c r="E14" s="94"/>
      <c r="F14" s="95"/>
      <c r="G14" s="96"/>
      <c r="H14" s="97"/>
      <c r="I14" s="97"/>
      <c r="J14" s="97"/>
      <c r="K14" s="97"/>
      <c r="L14" s="97"/>
      <c r="M14" s="97"/>
      <c r="N14" s="97"/>
      <c r="O14" s="97"/>
      <c r="P14" s="97"/>
      <c r="Q14" s="94"/>
      <c r="R14" s="94"/>
      <c r="S14" s="94"/>
      <c r="T14" s="94"/>
    </row>
    <row r="15" spans="1:20" ht="17.25">
      <c r="A15" s="99" t="s">
        <v>63</v>
      </c>
      <c r="B15" s="99"/>
      <c r="C15" s="99"/>
      <c r="D15" s="99"/>
      <c r="E15" s="90"/>
      <c r="F15" s="95"/>
      <c r="G15" s="96"/>
      <c r="H15" s="97"/>
      <c r="I15" s="97"/>
      <c r="J15" s="97"/>
      <c r="K15" s="97"/>
      <c r="L15" s="97"/>
      <c r="M15" s="97"/>
      <c r="N15" s="97"/>
      <c r="O15" s="97"/>
      <c r="P15" s="97"/>
      <c r="Q15" s="94"/>
      <c r="R15" s="94"/>
      <c r="S15" s="94"/>
      <c r="T15" s="94"/>
    </row>
    <row r="16" spans="1:20" ht="17.25">
      <c r="A16" s="99"/>
      <c r="B16" s="99"/>
      <c r="C16" s="99"/>
      <c r="D16" s="99"/>
      <c r="E16" s="90"/>
      <c r="F16" s="95"/>
      <c r="G16" s="96"/>
      <c r="H16" s="97"/>
      <c r="I16" s="97"/>
      <c r="J16" s="97"/>
      <c r="K16" s="97"/>
      <c r="L16" s="97"/>
      <c r="M16" s="97"/>
      <c r="N16" s="97"/>
      <c r="O16" s="97"/>
      <c r="P16" s="97"/>
      <c r="Q16" s="94"/>
      <c r="R16" s="94"/>
      <c r="S16" s="94"/>
      <c r="T16" s="94"/>
    </row>
    <row r="17" spans="1:20" ht="18.75" customHeight="1">
      <c r="A17" s="585" t="s">
        <v>86</v>
      </c>
      <c r="B17" s="559" t="s">
        <v>58</v>
      </c>
      <c r="C17" s="559"/>
      <c r="D17" s="559"/>
      <c r="E17" s="559"/>
      <c r="F17" s="95"/>
      <c r="G17" s="96"/>
      <c r="H17" s="97"/>
      <c r="I17" s="97"/>
      <c r="J17" s="97"/>
      <c r="K17" s="97"/>
      <c r="L17" s="97"/>
      <c r="M17" s="97"/>
      <c r="N17" s="97"/>
      <c r="O17" s="97"/>
      <c r="P17" s="97"/>
      <c r="Q17" s="94"/>
      <c r="R17" s="94"/>
      <c r="S17" s="94"/>
      <c r="T17" s="94"/>
    </row>
    <row r="18" spans="1:20" s="105" customFormat="1" ht="82.5" customHeight="1">
      <c r="A18" s="585"/>
      <c r="B18" s="100" t="s">
        <v>338</v>
      </c>
      <c r="C18" s="100" t="s">
        <v>371</v>
      </c>
      <c r="D18" s="100" t="s">
        <v>5</v>
      </c>
      <c r="E18" s="101" t="s">
        <v>59</v>
      </c>
      <c r="F18" s="102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4"/>
      <c r="R18" s="104"/>
      <c r="S18" s="104"/>
      <c r="T18" s="104"/>
    </row>
    <row r="19" spans="1:20" s="76" customFormat="1" ht="16.5">
      <c r="A19" s="106" t="s">
        <v>27</v>
      </c>
      <c r="B19" s="107">
        <v>14628</v>
      </c>
      <c r="C19" s="107">
        <v>14017</v>
      </c>
      <c r="D19" s="107">
        <f>C19-B19</f>
        <v>-611</v>
      </c>
      <c r="E19" s="108">
        <f>D19/B19</f>
        <v>-0.041769209734755265</v>
      </c>
      <c r="F19" s="109"/>
      <c r="G19" s="110"/>
      <c r="H19" s="111"/>
      <c r="I19" s="111"/>
      <c r="J19" s="111"/>
      <c r="K19" s="111"/>
      <c r="L19" s="111"/>
      <c r="M19" s="111"/>
      <c r="N19" s="111"/>
      <c r="O19" s="111"/>
      <c r="P19" s="111"/>
      <c r="Q19" s="112"/>
      <c r="R19" s="112"/>
      <c r="S19" s="112"/>
      <c r="T19" s="112"/>
    </row>
    <row r="20" spans="1:20" s="76" customFormat="1" ht="22.5" customHeight="1">
      <c r="A20" s="106" t="s">
        <v>87</v>
      </c>
      <c r="B20" s="107">
        <v>10210</v>
      </c>
      <c r="C20" s="107">
        <v>10084</v>
      </c>
      <c r="D20" s="107">
        <f>C20-B20</f>
        <v>-126</v>
      </c>
      <c r="E20" s="108">
        <f>D20/B20</f>
        <v>-0.012340842311459354</v>
      </c>
      <c r="F20" s="109"/>
      <c r="G20" s="110"/>
      <c r="H20" s="111"/>
      <c r="I20" s="111"/>
      <c r="J20" s="111"/>
      <c r="K20" s="111"/>
      <c r="L20" s="111"/>
      <c r="M20" s="111"/>
      <c r="N20" s="111"/>
      <c r="O20" s="111"/>
      <c r="P20" s="111"/>
      <c r="Q20" s="112"/>
      <c r="R20" s="112"/>
      <c r="S20" s="112"/>
      <c r="T20" s="112"/>
    </row>
    <row r="21" spans="1:16" s="76" customFormat="1" ht="16.5">
      <c r="A21" s="106" t="s">
        <v>19</v>
      </c>
      <c r="B21" s="107">
        <v>24838</v>
      </c>
      <c r="C21" s="107">
        <f>SUM(C19,C20)</f>
        <v>24101</v>
      </c>
      <c r="D21" s="107">
        <f>C21-B21</f>
        <v>-737</v>
      </c>
      <c r="E21" s="108">
        <f>D21/B21</f>
        <v>-0.02967227635075288</v>
      </c>
      <c r="F21" s="113" t="s">
        <v>167</v>
      </c>
      <c r="G21" s="114"/>
      <c r="H21" s="115"/>
      <c r="I21" s="115"/>
      <c r="J21" s="115"/>
      <c r="K21" s="115"/>
      <c r="L21" s="115"/>
      <c r="M21" s="115"/>
      <c r="N21" s="115"/>
      <c r="O21" s="115"/>
      <c r="P21" s="115"/>
    </row>
    <row r="22" spans="1:16" s="76" customFormat="1" ht="16.5">
      <c r="A22" s="116"/>
      <c r="B22" s="116"/>
      <c r="C22" s="116"/>
      <c r="D22" s="116"/>
      <c r="E22" s="116"/>
      <c r="F22" s="113"/>
      <c r="G22" s="114"/>
      <c r="H22" s="115"/>
      <c r="I22" s="115"/>
      <c r="J22" s="115"/>
      <c r="K22" s="115"/>
      <c r="L22" s="115"/>
      <c r="M22" s="115"/>
      <c r="N22" s="115"/>
      <c r="O22" s="115"/>
      <c r="P22" s="115"/>
    </row>
    <row r="23" spans="1:16" s="76" customFormat="1" ht="16.5">
      <c r="A23" s="116"/>
      <c r="B23" s="116"/>
      <c r="C23" s="116"/>
      <c r="D23" s="116"/>
      <c r="E23" s="116"/>
      <c r="F23" s="113"/>
      <c r="G23" s="114"/>
      <c r="H23" s="115"/>
      <c r="I23" s="115"/>
      <c r="J23" s="115"/>
      <c r="K23" s="115"/>
      <c r="L23" s="115"/>
      <c r="M23" s="115"/>
      <c r="N23" s="115"/>
      <c r="O23" s="115"/>
      <c r="P23" s="115"/>
    </row>
    <row r="24" spans="1:7" s="76" customFormat="1" ht="20.25" customHeight="1">
      <c r="A24" s="581" t="s">
        <v>339</v>
      </c>
      <c r="B24" s="581"/>
      <c r="C24" s="581"/>
      <c r="D24" s="581"/>
      <c r="F24" s="113"/>
      <c r="G24" s="117"/>
    </row>
    <row r="25" spans="1:7" s="76" customFormat="1" ht="20.25" customHeight="1">
      <c r="A25" s="118"/>
      <c r="B25" s="118"/>
      <c r="C25" s="118"/>
      <c r="D25" s="118"/>
      <c r="F25" s="113"/>
      <c r="G25" s="117"/>
    </row>
    <row r="26" spans="1:7" s="76" customFormat="1" ht="52.5" customHeight="1">
      <c r="A26" s="100" t="s">
        <v>143</v>
      </c>
      <c r="B26" s="100" t="s">
        <v>86</v>
      </c>
      <c r="C26" s="100" t="s">
        <v>340</v>
      </c>
      <c r="D26" s="119"/>
      <c r="F26" s="113"/>
      <c r="G26" s="117"/>
    </row>
    <row r="27" spans="1:7" s="76" customFormat="1" ht="20.25" customHeight="1">
      <c r="A27" s="120">
        <v>1</v>
      </c>
      <c r="B27" s="121" t="s">
        <v>144</v>
      </c>
      <c r="C27" s="120">
        <v>220</v>
      </c>
      <c r="F27" s="113"/>
      <c r="G27" s="117"/>
    </row>
    <row r="28" spans="1:7" s="76" customFormat="1" ht="20.25" customHeight="1">
      <c r="A28" s="120">
        <v>2</v>
      </c>
      <c r="B28" s="121" t="s">
        <v>145</v>
      </c>
      <c r="C28" s="120">
        <v>220</v>
      </c>
      <c r="F28" s="113"/>
      <c r="G28" s="117"/>
    </row>
    <row r="29" spans="1:16" s="76" customFormat="1" ht="16.5">
      <c r="A29" s="116"/>
      <c r="B29" s="116"/>
      <c r="C29" s="116"/>
      <c r="D29" s="116"/>
      <c r="E29" s="116"/>
      <c r="F29" s="113"/>
      <c r="G29" s="114"/>
      <c r="H29" s="115"/>
      <c r="I29" s="115"/>
      <c r="J29" s="115"/>
      <c r="K29" s="115"/>
      <c r="L29" s="115"/>
      <c r="M29" s="115"/>
      <c r="N29" s="115"/>
      <c r="O29" s="115"/>
      <c r="P29" s="115"/>
    </row>
    <row r="30" spans="1:16" s="76" customFormat="1" ht="16.5">
      <c r="A30" s="116"/>
      <c r="B30" s="116"/>
      <c r="C30" s="116"/>
      <c r="D30" s="116"/>
      <c r="E30" s="116"/>
      <c r="F30" s="113"/>
      <c r="G30" s="114"/>
      <c r="H30" s="115"/>
      <c r="I30" s="115"/>
      <c r="J30" s="115"/>
      <c r="K30" s="115"/>
      <c r="L30" s="115"/>
      <c r="M30" s="115"/>
      <c r="N30" s="115"/>
      <c r="O30" s="115"/>
      <c r="P30" s="115"/>
    </row>
    <row r="31" spans="1:16" s="76" customFormat="1" ht="19.5" customHeight="1">
      <c r="A31" s="578" t="s">
        <v>64</v>
      </c>
      <c r="B31" s="578"/>
      <c r="C31" s="578"/>
      <c r="D31" s="586"/>
      <c r="E31" s="586"/>
      <c r="F31" s="122"/>
      <c r="G31" s="114"/>
      <c r="H31" s="115"/>
      <c r="I31" s="115"/>
      <c r="J31" s="115"/>
      <c r="K31" s="115"/>
      <c r="L31" s="115"/>
      <c r="M31" s="115"/>
      <c r="N31" s="115"/>
      <c r="O31" s="115"/>
      <c r="P31" s="115"/>
    </row>
    <row r="32" spans="1:16" s="76" customFormat="1" ht="19.5" customHeight="1">
      <c r="A32" s="123"/>
      <c r="B32" s="123"/>
      <c r="C32" s="123"/>
      <c r="D32" s="124"/>
      <c r="E32" s="124"/>
      <c r="F32" s="122"/>
      <c r="G32" s="114"/>
      <c r="H32" s="115"/>
      <c r="I32" s="115"/>
      <c r="J32" s="115"/>
      <c r="K32" s="115"/>
      <c r="L32" s="115"/>
      <c r="M32" s="115"/>
      <c r="N32" s="115"/>
      <c r="O32" s="115"/>
      <c r="P32" s="115"/>
    </row>
    <row r="33" spans="1:16" s="76" customFormat="1" ht="52.5" customHeight="1">
      <c r="A33" s="125" t="s">
        <v>67</v>
      </c>
      <c r="B33" s="100" t="s">
        <v>341</v>
      </c>
      <c r="C33" s="100" t="s">
        <v>311</v>
      </c>
      <c r="D33" s="100" t="s">
        <v>5</v>
      </c>
      <c r="E33" s="101" t="s">
        <v>59</v>
      </c>
      <c r="F33" s="122"/>
      <c r="G33" s="114"/>
      <c r="H33" s="115"/>
      <c r="I33" s="115"/>
      <c r="J33" s="115"/>
      <c r="K33" s="115"/>
      <c r="L33" s="115"/>
      <c r="M33" s="115"/>
      <c r="N33" s="115"/>
      <c r="O33" s="115"/>
      <c r="P33" s="115"/>
    </row>
    <row r="34" spans="1:16" s="76" customFormat="1" ht="18" customHeight="1">
      <c r="A34" s="106" t="s">
        <v>27</v>
      </c>
      <c r="B34" s="107">
        <v>220</v>
      </c>
      <c r="C34" s="126">
        <v>220</v>
      </c>
      <c r="D34" s="107">
        <f>C34-B34</f>
        <v>0</v>
      </c>
      <c r="E34" s="108">
        <f>D34/B34</f>
        <v>0</v>
      </c>
      <c r="F34" s="113"/>
      <c r="G34" s="114"/>
      <c r="H34" s="115"/>
      <c r="I34" s="115"/>
      <c r="J34" s="115"/>
      <c r="K34" s="115"/>
      <c r="L34" s="115"/>
      <c r="M34" s="115"/>
      <c r="N34" s="115"/>
      <c r="O34" s="115"/>
      <c r="P34" s="115"/>
    </row>
    <row r="35" spans="1:16" s="76" customFormat="1" ht="18" customHeight="1">
      <c r="A35" s="106" t="s">
        <v>87</v>
      </c>
      <c r="B35" s="107">
        <v>220</v>
      </c>
      <c r="C35" s="126">
        <v>220</v>
      </c>
      <c r="D35" s="107">
        <f>C35-B35</f>
        <v>0</v>
      </c>
      <c r="E35" s="108">
        <f>D35/B35</f>
        <v>0</v>
      </c>
      <c r="F35" s="113"/>
      <c r="G35" s="114"/>
      <c r="H35" s="115"/>
      <c r="I35" s="115"/>
      <c r="J35" s="115"/>
      <c r="K35" s="115"/>
      <c r="L35" s="115"/>
      <c r="M35" s="115"/>
      <c r="N35" s="115"/>
      <c r="O35" s="115"/>
      <c r="P35" s="115"/>
    </row>
    <row r="36" spans="1:16" s="76" customFormat="1" ht="18" customHeight="1">
      <c r="A36" s="106" t="s">
        <v>85</v>
      </c>
      <c r="B36" s="107">
        <f>AVERAGE(B34:B35)</f>
        <v>220</v>
      </c>
      <c r="C36" s="107">
        <f>AVERAGE(C34:C35)</f>
        <v>220</v>
      </c>
      <c r="D36" s="107">
        <f>(D34+D35)/2</f>
        <v>0</v>
      </c>
      <c r="E36" s="108">
        <f>D36/B36</f>
        <v>0</v>
      </c>
      <c r="F36" s="113"/>
      <c r="G36" s="114"/>
      <c r="H36" s="115"/>
      <c r="I36" s="115"/>
      <c r="J36" s="115"/>
      <c r="K36" s="115"/>
      <c r="L36" s="115"/>
      <c r="M36" s="115"/>
      <c r="N36" s="115"/>
      <c r="O36" s="115"/>
      <c r="P36" s="115"/>
    </row>
    <row r="37" spans="1:16" s="76" customFormat="1" ht="16.5">
      <c r="A37" s="127"/>
      <c r="B37" s="128"/>
      <c r="C37" s="128"/>
      <c r="D37" s="129"/>
      <c r="E37" s="130"/>
      <c r="F37" s="113"/>
      <c r="G37" s="114"/>
      <c r="H37" s="115"/>
      <c r="I37" s="115"/>
      <c r="J37" s="115"/>
      <c r="K37" s="115"/>
      <c r="L37" s="115"/>
      <c r="M37" s="115"/>
      <c r="N37" s="115"/>
      <c r="O37" s="115"/>
      <c r="P37" s="115"/>
    </row>
    <row r="38" spans="1:16" s="76" customFormat="1" ht="16.5">
      <c r="A38" s="127"/>
      <c r="B38" s="128"/>
      <c r="C38" s="128"/>
      <c r="D38" s="129"/>
      <c r="E38" s="130"/>
      <c r="F38" s="113"/>
      <c r="G38" s="114"/>
      <c r="H38" s="115"/>
      <c r="I38" s="115"/>
      <c r="J38" s="115"/>
      <c r="K38" s="115"/>
      <c r="L38" s="115"/>
      <c r="M38" s="115"/>
      <c r="N38" s="115"/>
      <c r="O38" s="115"/>
      <c r="P38" s="115"/>
    </row>
    <row r="39" spans="1:16" s="76" customFormat="1" ht="17.25">
      <c r="A39" s="578" t="s">
        <v>88</v>
      </c>
      <c r="B39" s="578"/>
      <c r="C39" s="578"/>
      <c r="D39" s="578"/>
      <c r="E39" s="131"/>
      <c r="F39" s="113"/>
      <c r="G39" s="114"/>
      <c r="H39" s="115"/>
      <c r="I39" s="115"/>
      <c r="J39" s="115"/>
      <c r="K39" s="115"/>
      <c r="L39" s="115"/>
      <c r="M39" s="115"/>
      <c r="N39" s="115"/>
      <c r="O39" s="115"/>
      <c r="P39" s="115"/>
    </row>
    <row r="40" spans="1:16" s="76" customFormat="1" ht="17.25">
      <c r="A40" s="123"/>
      <c r="B40" s="123"/>
      <c r="C40" s="123"/>
      <c r="D40" s="123"/>
      <c r="E40" s="131"/>
      <c r="F40" s="113"/>
      <c r="G40" s="114"/>
      <c r="H40" s="115"/>
      <c r="I40" s="115"/>
      <c r="J40" s="115"/>
      <c r="K40" s="115"/>
      <c r="L40" s="115"/>
      <c r="M40" s="115"/>
      <c r="N40" s="115"/>
      <c r="O40" s="115"/>
      <c r="P40" s="115"/>
    </row>
    <row r="41" spans="1:16" s="76" customFormat="1" ht="17.25">
      <c r="A41" s="578" t="s">
        <v>374</v>
      </c>
      <c r="B41" s="578"/>
      <c r="C41" s="578"/>
      <c r="D41" s="578"/>
      <c r="E41" s="131"/>
      <c r="F41" s="113"/>
      <c r="G41" s="114"/>
      <c r="H41" s="115"/>
      <c r="I41" s="115"/>
      <c r="J41" s="115"/>
      <c r="K41" s="115"/>
      <c r="L41" s="115"/>
      <c r="M41" s="115"/>
      <c r="N41" s="115"/>
      <c r="O41" s="115"/>
      <c r="P41" s="115"/>
    </row>
    <row r="42" spans="1:16" s="76" customFormat="1" ht="17.25">
      <c r="A42" s="123"/>
      <c r="B42" s="123"/>
      <c r="C42" s="123"/>
      <c r="D42" s="123"/>
      <c r="E42" s="131"/>
      <c r="F42" s="113"/>
      <c r="G42" s="114"/>
      <c r="H42" s="115"/>
      <c r="I42" s="115"/>
      <c r="J42" s="115"/>
      <c r="K42" s="115"/>
      <c r="L42" s="115"/>
      <c r="M42" s="115"/>
      <c r="N42" s="115"/>
      <c r="O42" s="115"/>
      <c r="P42" s="115"/>
    </row>
    <row r="43" spans="1:20" s="136" customFormat="1" ht="57.75" customHeight="1">
      <c r="A43" s="100" t="s">
        <v>67</v>
      </c>
      <c r="B43" s="100" t="s">
        <v>61</v>
      </c>
      <c r="C43" s="100" t="s">
        <v>375</v>
      </c>
      <c r="D43" s="100" t="s">
        <v>62</v>
      </c>
      <c r="E43" s="101" t="s">
        <v>59</v>
      </c>
      <c r="F43" s="132"/>
      <c r="G43" s="133"/>
      <c r="H43" s="133"/>
      <c r="I43" s="133"/>
      <c r="J43" s="134"/>
      <c r="K43" s="134"/>
      <c r="L43" s="134"/>
      <c r="M43" s="134"/>
      <c r="N43" s="134"/>
      <c r="O43" s="134"/>
      <c r="P43" s="133"/>
      <c r="Q43" s="135"/>
      <c r="R43" s="135"/>
      <c r="S43" s="135"/>
      <c r="T43" s="135"/>
    </row>
    <row r="44" spans="1:20" s="136" customFormat="1" ht="15.75">
      <c r="A44" s="137" t="s">
        <v>27</v>
      </c>
      <c r="B44" s="138">
        <f>B19*B34</f>
        <v>3218160</v>
      </c>
      <c r="C44" s="138">
        <v>3083792</v>
      </c>
      <c r="D44" s="138">
        <f>C44-B44</f>
        <v>-134368</v>
      </c>
      <c r="E44" s="139">
        <f>D44/B44</f>
        <v>-0.04175305143311706</v>
      </c>
      <c r="F44" s="132"/>
      <c r="H44" s="133"/>
      <c r="I44" s="133"/>
      <c r="J44" s="134"/>
      <c r="K44" s="134"/>
      <c r="L44" s="134"/>
      <c r="M44" s="134"/>
      <c r="N44" s="134"/>
      <c r="O44" s="134"/>
      <c r="P44" s="134"/>
      <c r="Q44" s="135"/>
      <c r="R44" s="135"/>
      <c r="S44" s="133"/>
      <c r="T44" s="135"/>
    </row>
    <row r="45" spans="1:20" s="136" customFormat="1" ht="15.75">
      <c r="A45" s="137" t="s">
        <v>87</v>
      </c>
      <c r="B45" s="138">
        <f>B20*B35</f>
        <v>2246200</v>
      </c>
      <c r="C45" s="138">
        <v>2218444</v>
      </c>
      <c r="D45" s="138">
        <f>C45-B45</f>
        <v>-27756</v>
      </c>
      <c r="E45" s="139">
        <f>D45/B45</f>
        <v>-0.012356869379396314</v>
      </c>
      <c r="F45" s="132"/>
      <c r="G45" s="133"/>
      <c r="H45" s="133"/>
      <c r="I45" s="133"/>
      <c r="J45" s="133"/>
      <c r="K45" s="133"/>
      <c r="L45" s="133"/>
      <c r="M45" s="133"/>
      <c r="N45" s="133"/>
      <c r="O45" s="133"/>
      <c r="P45" s="140"/>
      <c r="Q45" s="135"/>
      <c r="R45" s="135"/>
      <c r="S45" s="133"/>
      <c r="T45" s="135"/>
    </row>
    <row r="46" spans="1:16" s="76" customFormat="1" ht="16.5">
      <c r="A46" s="137" t="s">
        <v>19</v>
      </c>
      <c r="B46" s="141">
        <f>SUM(B44,B45)</f>
        <v>5464360</v>
      </c>
      <c r="C46" s="141">
        <f>SUM(C44,C45)</f>
        <v>5302236</v>
      </c>
      <c r="D46" s="138">
        <f>C46-B46</f>
        <v>-162124</v>
      </c>
      <c r="E46" s="139">
        <f>D46/B46</f>
        <v>-0.029669348285984085</v>
      </c>
      <c r="F46" s="113"/>
      <c r="G46" s="114"/>
      <c r="H46" s="115"/>
      <c r="I46" s="115"/>
      <c r="J46" s="115"/>
      <c r="K46" s="115"/>
      <c r="L46" s="115"/>
      <c r="M46" s="115"/>
      <c r="N46" s="115"/>
      <c r="O46" s="115"/>
      <c r="P46" s="115"/>
    </row>
    <row r="47" spans="1:16" s="76" customFormat="1" ht="16.5">
      <c r="A47" s="127"/>
      <c r="B47" s="128"/>
      <c r="C47" s="128"/>
      <c r="D47" s="129"/>
      <c r="E47" s="142"/>
      <c r="F47" s="113"/>
      <c r="G47" s="114"/>
      <c r="H47" s="115"/>
      <c r="I47" s="115"/>
      <c r="J47" s="115"/>
      <c r="K47" s="115"/>
      <c r="L47" s="115"/>
      <c r="M47" s="115"/>
      <c r="N47" s="115"/>
      <c r="O47" s="115"/>
      <c r="P47" s="115"/>
    </row>
    <row r="48" spans="1:16" s="76" customFormat="1" ht="14.25" customHeight="1">
      <c r="A48" s="143"/>
      <c r="B48" s="144"/>
      <c r="C48" s="144"/>
      <c r="D48" s="129"/>
      <c r="E48" s="142"/>
      <c r="F48" s="113"/>
      <c r="G48" s="114"/>
      <c r="H48" s="115"/>
      <c r="I48" s="115"/>
      <c r="J48" s="115"/>
      <c r="K48" s="115"/>
      <c r="L48" s="115"/>
      <c r="M48" s="115"/>
      <c r="N48" s="115"/>
      <c r="O48" s="115"/>
      <c r="P48" s="115"/>
    </row>
    <row r="49" spans="1:15" s="76" customFormat="1" ht="26.25" customHeight="1">
      <c r="A49" s="578" t="s">
        <v>376</v>
      </c>
      <c r="B49" s="578"/>
      <c r="C49" s="578"/>
      <c r="D49" s="578"/>
      <c r="E49" s="578"/>
      <c r="F49" s="578"/>
      <c r="G49" s="578"/>
      <c r="H49" s="578"/>
      <c r="I49" s="578"/>
      <c r="J49" s="578"/>
      <c r="K49" s="145"/>
      <c r="L49" s="145"/>
      <c r="M49" s="145"/>
      <c r="N49" s="145"/>
      <c r="O49" s="145"/>
    </row>
    <row r="50" spans="1:15" s="76" customFormat="1" ht="26.25" customHeight="1">
      <c r="A50" s="123"/>
      <c r="B50" s="123"/>
      <c r="C50" s="123"/>
      <c r="D50" s="123"/>
      <c r="E50" s="123"/>
      <c r="F50" s="146"/>
      <c r="G50" s="147"/>
      <c r="H50" s="123"/>
      <c r="I50" s="123"/>
      <c r="J50" s="123"/>
      <c r="K50" s="145"/>
      <c r="L50" s="145"/>
      <c r="M50" s="145"/>
      <c r="N50" s="145"/>
      <c r="O50" s="145"/>
    </row>
    <row r="51" spans="1:10" s="76" customFormat="1" ht="51" customHeight="1">
      <c r="A51" s="100" t="s">
        <v>67</v>
      </c>
      <c r="B51" s="100" t="s">
        <v>377</v>
      </c>
      <c r="C51" s="559" t="s">
        <v>375</v>
      </c>
      <c r="D51" s="559"/>
      <c r="E51" s="100" t="s">
        <v>97</v>
      </c>
      <c r="F51" s="148"/>
      <c r="G51" s="149"/>
      <c r="H51" s="119"/>
      <c r="I51" s="119"/>
      <c r="J51" s="119"/>
    </row>
    <row r="52" spans="1:7" s="76" customFormat="1" ht="21" customHeight="1">
      <c r="A52" s="150" t="s">
        <v>98</v>
      </c>
      <c r="B52" s="107">
        <f>B19*C27</f>
        <v>3218160</v>
      </c>
      <c r="C52" s="573">
        <v>3083792</v>
      </c>
      <c r="D52" s="574"/>
      <c r="E52" s="108">
        <f>C52/B52</f>
        <v>0.958246948566883</v>
      </c>
      <c r="F52" s="113"/>
      <c r="G52" s="117"/>
    </row>
    <row r="53" spans="1:7" s="76" customFormat="1" ht="21" customHeight="1">
      <c r="A53" s="150" t="s">
        <v>99</v>
      </c>
      <c r="B53" s="107">
        <f>B20*C28</f>
        <v>2246200</v>
      </c>
      <c r="C53" s="573">
        <v>2218444</v>
      </c>
      <c r="D53" s="574"/>
      <c r="E53" s="108">
        <f>C53/B53</f>
        <v>0.9876431306206037</v>
      </c>
      <c r="F53" s="113"/>
      <c r="G53" s="133"/>
    </row>
    <row r="54" spans="1:9" s="76" customFormat="1" ht="18" customHeight="1">
      <c r="A54" s="137" t="s">
        <v>60</v>
      </c>
      <c r="B54" s="107">
        <f>SUM(B52,B53)</f>
        <v>5464360</v>
      </c>
      <c r="C54" s="573">
        <f>SUM(C52,C53)</f>
        <v>5302236</v>
      </c>
      <c r="D54" s="574"/>
      <c r="E54" s="108">
        <f>C54/B54</f>
        <v>0.9703306517140159</v>
      </c>
      <c r="F54" s="113"/>
      <c r="G54" s="151"/>
      <c r="H54" s="152"/>
      <c r="I54" s="152"/>
    </row>
    <row r="55" spans="1:20" s="136" customFormat="1" ht="15" customHeight="1">
      <c r="A55" s="153"/>
      <c r="B55" s="153"/>
      <c r="C55" s="153"/>
      <c r="D55" s="153"/>
      <c r="E55" s="130"/>
      <c r="F55" s="11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5"/>
      <c r="R55" s="135"/>
      <c r="S55" s="135"/>
      <c r="T55" s="135"/>
    </row>
    <row r="56" spans="1:16" s="158" customFormat="1" ht="15">
      <c r="A56" s="154"/>
      <c r="B56" s="77"/>
      <c r="C56" s="77"/>
      <c r="D56" s="155"/>
      <c r="E56" s="155"/>
      <c r="F56" s="113"/>
      <c r="G56" s="156"/>
      <c r="H56" s="157"/>
      <c r="I56" s="157"/>
      <c r="J56" s="157"/>
      <c r="K56" s="157"/>
      <c r="L56" s="157"/>
      <c r="M56" s="157"/>
      <c r="N56" s="157"/>
      <c r="O56" s="157"/>
      <c r="P56" s="157"/>
    </row>
    <row r="57" spans="1:16" s="158" customFormat="1" ht="15">
      <c r="A57" s="154"/>
      <c r="B57" s="77"/>
      <c r="C57" s="77"/>
      <c r="D57" s="155"/>
      <c r="E57" s="155"/>
      <c r="F57" s="113"/>
      <c r="G57" s="156"/>
      <c r="H57" s="157"/>
      <c r="I57" s="157"/>
      <c r="J57" s="157"/>
      <c r="K57" s="157"/>
      <c r="L57" s="157"/>
      <c r="M57" s="157"/>
      <c r="N57" s="157"/>
      <c r="O57" s="157"/>
      <c r="P57" s="157"/>
    </row>
    <row r="58" spans="1:16" s="158" customFormat="1" ht="15">
      <c r="A58" s="154"/>
      <c r="B58" s="77"/>
      <c r="C58" s="77"/>
      <c r="D58" s="155"/>
      <c r="E58" s="155"/>
      <c r="F58" s="113"/>
      <c r="G58" s="156"/>
      <c r="H58" s="157"/>
      <c r="I58" s="157"/>
      <c r="J58" s="157"/>
      <c r="K58" s="157"/>
      <c r="L58" s="157"/>
      <c r="M58" s="157"/>
      <c r="N58" s="157"/>
      <c r="O58" s="157"/>
      <c r="P58" s="157"/>
    </row>
    <row r="59" spans="1:20" s="76" customFormat="1" ht="18" customHeight="1">
      <c r="A59" s="578" t="s">
        <v>153</v>
      </c>
      <c r="B59" s="578"/>
      <c r="C59" s="578"/>
      <c r="D59" s="159"/>
      <c r="E59" s="160"/>
      <c r="F59" s="148"/>
      <c r="G59" s="161"/>
      <c r="H59" s="162"/>
      <c r="I59" s="162"/>
      <c r="J59" s="162"/>
      <c r="K59" s="162"/>
      <c r="L59" s="162"/>
      <c r="M59" s="162"/>
      <c r="N59" s="162"/>
      <c r="O59" s="162"/>
      <c r="P59" s="162"/>
      <c r="Q59" s="152"/>
      <c r="R59" s="152"/>
      <c r="S59" s="152"/>
      <c r="T59" s="152"/>
    </row>
    <row r="60" spans="1:20" s="76" customFormat="1" ht="18" customHeight="1">
      <c r="A60" s="123"/>
      <c r="B60" s="123"/>
      <c r="C60" s="123"/>
      <c r="D60" s="159"/>
      <c r="E60" s="160"/>
      <c r="F60" s="148"/>
      <c r="G60" s="161"/>
      <c r="H60" s="162"/>
      <c r="I60" s="162"/>
      <c r="J60" s="162"/>
      <c r="K60" s="162"/>
      <c r="L60" s="162"/>
      <c r="M60" s="162"/>
      <c r="N60" s="162"/>
      <c r="O60" s="162"/>
      <c r="P60" s="162"/>
      <c r="Q60" s="152"/>
      <c r="R60" s="152"/>
      <c r="S60" s="152"/>
      <c r="T60" s="152"/>
    </row>
    <row r="61" spans="1:20" s="76" customFormat="1" ht="18" customHeight="1">
      <c r="A61" s="578" t="s">
        <v>312</v>
      </c>
      <c r="B61" s="578"/>
      <c r="C61" s="578"/>
      <c r="D61" s="578"/>
      <c r="E61" s="578"/>
      <c r="F61" s="578"/>
      <c r="G61" s="578"/>
      <c r="H61" s="145"/>
      <c r="I61" s="145"/>
      <c r="J61" s="145"/>
      <c r="K61" s="145"/>
      <c r="L61" s="145"/>
      <c r="M61" s="145"/>
      <c r="N61" s="145"/>
      <c r="O61" s="145"/>
      <c r="P61" s="163"/>
      <c r="Q61" s="145"/>
      <c r="R61" s="145"/>
      <c r="S61" s="145"/>
      <c r="T61" s="145"/>
    </row>
    <row r="62" spans="1:20" s="76" customFormat="1" ht="18" customHeight="1">
      <c r="A62" s="123"/>
      <c r="B62" s="123"/>
      <c r="C62" s="123"/>
      <c r="D62" s="123"/>
      <c r="E62" s="123"/>
      <c r="F62" s="146"/>
      <c r="G62" s="147"/>
      <c r="H62" s="145"/>
      <c r="I62" s="145"/>
      <c r="J62" s="145"/>
      <c r="K62" s="145"/>
      <c r="L62" s="145"/>
      <c r="M62" s="145"/>
      <c r="N62" s="145"/>
      <c r="O62" s="145"/>
      <c r="P62" s="163"/>
      <c r="Q62" s="145"/>
      <c r="R62" s="145"/>
      <c r="S62" s="145"/>
      <c r="T62" s="145"/>
    </row>
    <row r="63" spans="1:20" s="169" customFormat="1" ht="43.5" customHeight="1">
      <c r="A63" s="100" t="s">
        <v>2</v>
      </c>
      <c r="B63" s="100" t="s">
        <v>68</v>
      </c>
      <c r="C63" s="100" t="s">
        <v>69</v>
      </c>
      <c r="D63" s="100" t="s">
        <v>101</v>
      </c>
      <c r="E63" s="164" t="s">
        <v>70</v>
      </c>
      <c r="F63" s="165" t="s">
        <v>71</v>
      </c>
      <c r="G63" s="166"/>
      <c r="H63" s="167"/>
      <c r="I63" s="167"/>
      <c r="J63" s="167"/>
      <c r="K63" s="167"/>
      <c r="L63" s="167"/>
      <c r="M63" s="167"/>
      <c r="N63" s="167"/>
      <c r="O63" s="167"/>
      <c r="P63" s="167"/>
      <c r="Q63" s="168"/>
      <c r="R63" s="168"/>
      <c r="S63" s="168"/>
      <c r="T63" s="168"/>
    </row>
    <row r="64" spans="1:20" s="76" customFormat="1" ht="16.5" customHeight="1">
      <c r="A64" s="170">
        <v>1</v>
      </c>
      <c r="B64" s="121" t="s">
        <v>278</v>
      </c>
      <c r="C64" s="171">
        <v>54</v>
      </c>
      <c r="D64" s="121">
        <v>54</v>
      </c>
      <c r="E64" s="171">
        <f>C64-D64</f>
        <v>0</v>
      </c>
      <c r="F64" s="172">
        <f>E64/C64</f>
        <v>0</v>
      </c>
      <c r="G64" s="173"/>
      <c r="H64" s="162"/>
      <c r="I64" s="162">
        <v>5</v>
      </c>
      <c r="J64" s="162">
        <v>57</v>
      </c>
      <c r="K64" s="162">
        <f>I64+J64</f>
        <v>62</v>
      </c>
      <c r="L64" s="162"/>
      <c r="M64" s="162"/>
      <c r="N64" s="162"/>
      <c r="O64" s="162"/>
      <c r="P64" s="162"/>
      <c r="Q64" s="152"/>
      <c r="R64" s="152"/>
      <c r="S64" s="152"/>
      <c r="T64" s="152"/>
    </row>
    <row r="65" spans="1:20" s="76" customFormat="1" ht="18.75" customHeight="1">
      <c r="A65" s="170">
        <v>2</v>
      </c>
      <c r="B65" s="121" t="s">
        <v>279</v>
      </c>
      <c r="C65" s="171">
        <v>98</v>
      </c>
      <c r="D65" s="121">
        <v>98</v>
      </c>
      <c r="E65" s="171">
        <f>C65-D65</f>
        <v>0</v>
      </c>
      <c r="F65" s="172">
        <f>E65/C65</f>
        <v>0</v>
      </c>
      <c r="G65" s="173"/>
      <c r="H65" s="162"/>
      <c r="I65" s="162">
        <v>7</v>
      </c>
      <c r="J65" s="162">
        <v>56</v>
      </c>
      <c r="K65" s="162">
        <f>I65+J65</f>
        <v>63</v>
      </c>
      <c r="L65" s="162"/>
      <c r="M65" s="162"/>
      <c r="N65" s="162"/>
      <c r="O65" s="162"/>
      <c r="P65" s="162"/>
      <c r="Q65" s="152"/>
      <c r="R65" s="152"/>
      <c r="S65" s="152"/>
      <c r="T65" s="152"/>
    </row>
    <row r="66" spans="1:20" s="76" customFormat="1" ht="15.75" customHeight="1">
      <c r="A66" s="170">
        <v>3</v>
      </c>
      <c r="B66" s="121" t="s">
        <v>280</v>
      </c>
      <c r="C66" s="171">
        <v>30</v>
      </c>
      <c r="D66" s="121">
        <v>30</v>
      </c>
      <c r="E66" s="171">
        <f>C66-D66</f>
        <v>0</v>
      </c>
      <c r="F66" s="172">
        <f>E66/C66</f>
        <v>0</v>
      </c>
      <c r="G66" s="173"/>
      <c r="H66" s="162"/>
      <c r="I66" s="162">
        <v>5</v>
      </c>
      <c r="J66" s="162">
        <v>20</v>
      </c>
      <c r="K66" s="162">
        <f>I66+J66</f>
        <v>25</v>
      </c>
      <c r="L66" s="162"/>
      <c r="M66" s="162"/>
      <c r="N66" s="162"/>
      <c r="O66" s="162"/>
      <c r="P66" s="162"/>
      <c r="Q66" s="152"/>
      <c r="R66" s="152"/>
      <c r="S66" s="152"/>
      <c r="T66" s="152"/>
    </row>
    <row r="67" spans="1:20" s="76" customFormat="1" ht="22.5" customHeight="1">
      <c r="A67" s="137"/>
      <c r="B67" s="174" t="s">
        <v>19</v>
      </c>
      <c r="C67" s="171">
        <v>182</v>
      </c>
      <c r="D67" s="171">
        <v>182</v>
      </c>
      <c r="E67" s="171">
        <f>C67-D67</f>
        <v>0</v>
      </c>
      <c r="F67" s="172">
        <f>E67/C67</f>
        <v>0</v>
      </c>
      <c r="G67" s="173"/>
      <c r="H67" s="162"/>
      <c r="I67" s="162">
        <v>17</v>
      </c>
      <c r="J67" s="162">
        <v>133</v>
      </c>
      <c r="K67" s="162">
        <f>I67+J67</f>
        <v>150</v>
      </c>
      <c r="L67" s="162"/>
      <c r="M67" s="162"/>
      <c r="N67" s="162"/>
      <c r="O67" s="162"/>
      <c r="P67" s="162"/>
      <c r="Q67" s="152"/>
      <c r="R67" s="152"/>
      <c r="S67" s="152"/>
      <c r="T67" s="152"/>
    </row>
    <row r="68" spans="1:20" s="76" customFormat="1" ht="22.5" customHeight="1">
      <c r="A68" s="127"/>
      <c r="B68" s="175"/>
      <c r="C68" s="176"/>
      <c r="D68" s="176"/>
      <c r="E68" s="176"/>
      <c r="F68" s="177"/>
      <c r="G68" s="173"/>
      <c r="H68" s="162"/>
      <c r="I68" s="162"/>
      <c r="J68" s="162"/>
      <c r="K68" s="162"/>
      <c r="L68" s="162"/>
      <c r="M68" s="162"/>
      <c r="N68" s="162"/>
      <c r="O68" s="162"/>
      <c r="P68" s="162"/>
      <c r="Q68" s="152"/>
      <c r="R68" s="152"/>
      <c r="S68" s="152"/>
      <c r="T68" s="152"/>
    </row>
    <row r="69" spans="1:20" s="76" customFormat="1" ht="22.5" customHeight="1">
      <c r="A69" s="127"/>
      <c r="B69" s="175"/>
      <c r="C69" s="176"/>
      <c r="D69" s="176"/>
      <c r="E69" s="176"/>
      <c r="F69" s="177"/>
      <c r="G69" s="173"/>
      <c r="H69" s="162"/>
      <c r="I69" s="162"/>
      <c r="J69" s="162"/>
      <c r="K69" s="162"/>
      <c r="L69" s="162"/>
      <c r="M69" s="162"/>
      <c r="N69" s="162"/>
      <c r="O69" s="162"/>
      <c r="P69" s="162"/>
      <c r="Q69" s="152"/>
      <c r="R69" s="152"/>
      <c r="S69" s="152"/>
      <c r="T69" s="152"/>
    </row>
    <row r="70" spans="1:20" s="76" customFormat="1" ht="12.75" customHeight="1">
      <c r="A70" s="154"/>
      <c r="B70" s="178"/>
      <c r="C70" s="179"/>
      <c r="D70" s="179"/>
      <c r="E70" s="180"/>
      <c r="F70" s="181"/>
      <c r="G70" s="173"/>
      <c r="H70" s="162"/>
      <c r="I70" s="162"/>
      <c r="J70" s="162"/>
      <c r="K70" s="162"/>
      <c r="L70" s="162"/>
      <c r="M70" s="162"/>
      <c r="N70" s="162"/>
      <c r="O70" s="162"/>
      <c r="P70" s="162"/>
      <c r="Q70" s="152"/>
      <c r="R70" s="152"/>
      <c r="S70" s="152"/>
      <c r="T70" s="152"/>
    </row>
    <row r="71" spans="1:20" s="76" customFormat="1" ht="21.75" customHeight="1">
      <c r="A71" s="578" t="s">
        <v>313</v>
      </c>
      <c r="B71" s="578"/>
      <c r="C71" s="578"/>
      <c r="D71" s="578"/>
      <c r="E71" s="578"/>
      <c r="F71" s="578"/>
      <c r="G71" s="578"/>
      <c r="H71" s="578"/>
      <c r="I71" s="578"/>
      <c r="J71" s="578"/>
      <c r="K71" s="578"/>
      <c r="L71" s="578"/>
      <c r="M71" s="578"/>
      <c r="N71" s="578"/>
      <c r="O71" s="578"/>
      <c r="P71" s="578"/>
      <c r="Q71" s="578"/>
      <c r="R71" s="578"/>
      <c r="S71" s="578"/>
      <c r="T71" s="578"/>
    </row>
    <row r="72" spans="1:20" s="76" customFormat="1" ht="21.75" customHeight="1">
      <c r="A72" s="123"/>
      <c r="B72" s="123"/>
      <c r="C72" s="123"/>
      <c r="D72" s="123"/>
      <c r="E72" s="123"/>
      <c r="F72" s="146"/>
      <c r="G72" s="147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</row>
    <row r="73" spans="1:27" s="169" customFormat="1" ht="45.75" customHeight="1">
      <c r="A73" s="100" t="s">
        <v>2</v>
      </c>
      <c r="B73" s="100" t="s">
        <v>68</v>
      </c>
      <c r="C73" s="100" t="s">
        <v>69</v>
      </c>
      <c r="D73" s="100" t="s">
        <v>101</v>
      </c>
      <c r="E73" s="164" t="s">
        <v>70</v>
      </c>
      <c r="F73" s="165" t="s">
        <v>71</v>
      </c>
      <c r="G73" s="166"/>
      <c r="H73" s="182"/>
      <c r="I73" s="182"/>
      <c r="J73" s="182"/>
      <c r="K73" s="182"/>
      <c r="L73" s="182"/>
      <c r="M73" s="182"/>
      <c r="N73" s="182"/>
      <c r="O73" s="183"/>
      <c r="P73" s="183"/>
      <c r="Q73" s="184"/>
      <c r="R73" s="184"/>
      <c r="S73" s="184"/>
      <c r="T73" s="184"/>
      <c r="U73" s="185"/>
      <c r="V73" s="185"/>
      <c r="W73" s="185"/>
      <c r="X73" s="186"/>
      <c r="Y73" s="185"/>
      <c r="Z73" s="185"/>
      <c r="AA73" s="185"/>
    </row>
    <row r="74" spans="1:27" s="76" customFormat="1" ht="18" customHeight="1">
      <c r="A74" s="170">
        <v>1</v>
      </c>
      <c r="B74" s="121" t="s">
        <v>278</v>
      </c>
      <c r="C74" s="171">
        <v>62</v>
      </c>
      <c r="D74" s="171">
        <v>62</v>
      </c>
      <c r="E74" s="121">
        <f>C74-D74</f>
        <v>0</v>
      </c>
      <c r="F74" s="172">
        <f>E74/C74</f>
        <v>0</v>
      </c>
      <c r="G74" s="187"/>
      <c r="H74" s="188"/>
      <c r="I74" s="188"/>
      <c r="J74" s="188"/>
      <c r="K74" s="188"/>
      <c r="L74" s="188"/>
      <c r="M74" s="188"/>
      <c r="N74" s="188"/>
      <c r="O74" s="189"/>
      <c r="P74" s="190"/>
      <c r="Q74" s="128"/>
      <c r="R74" s="128"/>
      <c r="S74" s="191"/>
      <c r="T74" s="128"/>
      <c r="U74" s="192"/>
      <c r="V74" s="192"/>
      <c r="W74" s="192"/>
      <c r="X74" s="77"/>
      <c r="Y74" s="193"/>
      <c r="Z74" s="77"/>
      <c r="AA74" s="77"/>
    </row>
    <row r="75" spans="1:27" s="76" customFormat="1" ht="18" customHeight="1">
      <c r="A75" s="170">
        <v>2</v>
      </c>
      <c r="B75" s="121" t="s">
        <v>279</v>
      </c>
      <c r="C75" s="171">
        <v>63</v>
      </c>
      <c r="D75" s="171">
        <v>63</v>
      </c>
      <c r="E75" s="121">
        <f>C75-D75</f>
        <v>0</v>
      </c>
      <c r="F75" s="172">
        <f>E75/C75</f>
        <v>0</v>
      </c>
      <c r="G75" s="187"/>
      <c r="H75" s="188"/>
      <c r="I75" s="188"/>
      <c r="J75" s="188"/>
      <c r="K75" s="188"/>
      <c r="L75" s="188"/>
      <c r="M75" s="188"/>
      <c r="N75" s="188"/>
      <c r="O75" s="189"/>
      <c r="P75" s="190"/>
      <c r="Q75" s="128"/>
      <c r="R75" s="128"/>
      <c r="S75" s="191"/>
      <c r="T75" s="128"/>
      <c r="U75" s="192"/>
      <c r="V75" s="192"/>
      <c r="W75" s="192"/>
      <c r="X75" s="77"/>
      <c r="Y75" s="193"/>
      <c r="Z75" s="77"/>
      <c r="AA75" s="77"/>
    </row>
    <row r="76" spans="1:27" s="76" customFormat="1" ht="18" customHeight="1">
      <c r="A76" s="170">
        <v>3</v>
      </c>
      <c r="B76" s="121" t="s">
        <v>280</v>
      </c>
      <c r="C76" s="171">
        <v>25</v>
      </c>
      <c r="D76" s="171">
        <v>25</v>
      </c>
      <c r="E76" s="121">
        <f>C76-D76</f>
        <v>0</v>
      </c>
      <c r="F76" s="172">
        <f>E76/C76</f>
        <v>0</v>
      </c>
      <c r="G76" s="187"/>
      <c r="H76" s="188"/>
      <c r="I76" s="188"/>
      <c r="J76" s="188"/>
      <c r="K76" s="188"/>
      <c r="L76" s="188"/>
      <c r="M76" s="188"/>
      <c r="N76" s="188"/>
      <c r="O76" s="189"/>
      <c r="P76" s="190"/>
      <c r="Q76" s="128"/>
      <c r="R76" s="128"/>
      <c r="S76" s="191"/>
      <c r="T76" s="128"/>
      <c r="U76" s="192"/>
      <c r="V76" s="192"/>
      <c r="W76" s="192"/>
      <c r="X76" s="77"/>
      <c r="Y76" s="193"/>
      <c r="Z76" s="77"/>
      <c r="AA76" s="77"/>
    </row>
    <row r="77" spans="1:27" s="76" customFormat="1" ht="18" customHeight="1">
      <c r="A77" s="137"/>
      <c r="B77" s="174" t="s">
        <v>19</v>
      </c>
      <c r="C77" s="171">
        <f>SUM(C74:C76)</f>
        <v>150</v>
      </c>
      <c r="D77" s="171">
        <f>SUM(D74:D76)</f>
        <v>150</v>
      </c>
      <c r="E77" s="121">
        <f>C77-D77</f>
        <v>0</v>
      </c>
      <c r="F77" s="172">
        <f>E77/C77</f>
        <v>0</v>
      </c>
      <c r="G77" s="187"/>
      <c r="H77" s="188"/>
      <c r="I77" s="188"/>
      <c r="J77" s="188"/>
      <c r="K77" s="188"/>
      <c r="L77" s="188"/>
      <c r="M77" s="188"/>
      <c r="N77" s="188"/>
      <c r="O77" s="189"/>
      <c r="P77" s="189"/>
      <c r="Q77" s="194"/>
      <c r="R77" s="194"/>
      <c r="S77" s="194"/>
      <c r="T77" s="194"/>
      <c r="U77" s="77"/>
      <c r="V77" s="77"/>
      <c r="W77" s="77"/>
      <c r="X77" s="77"/>
      <c r="Y77" s="195"/>
      <c r="Z77" s="77"/>
      <c r="AA77" s="77"/>
    </row>
    <row r="78" spans="1:27" s="76" customFormat="1" ht="18" customHeight="1">
      <c r="A78" s="196"/>
      <c r="B78" s="178"/>
      <c r="C78" s="197"/>
      <c r="D78" s="197"/>
      <c r="E78" s="198"/>
      <c r="F78" s="199"/>
      <c r="G78" s="187"/>
      <c r="H78" s="188"/>
      <c r="I78" s="188"/>
      <c r="J78" s="188"/>
      <c r="K78" s="188"/>
      <c r="L78" s="188"/>
      <c r="M78" s="188"/>
      <c r="N78" s="188"/>
      <c r="O78" s="189"/>
      <c r="P78" s="189"/>
      <c r="Q78" s="194"/>
      <c r="R78" s="194"/>
      <c r="S78" s="194"/>
      <c r="T78" s="194"/>
      <c r="U78" s="77"/>
      <c r="V78" s="77"/>
      <c r="W78" s="77"/>
      <c r="X78" s="77"/>
      <c r="Y78" s="195"/>
      <c r="Z78" s="77"/>
      <c r="AA78" s="77"/>
    </row>
    <row r="79" spans="1:27" s="76" customFormat="1" ht="18" customHeight="1">
      <c r="A79" s="196"/>
      <c r="B79" s="178"/>
      <c r="C79" s="197"/>
      <c r="D79" s="197"/>
      <c r="E79" s="198"/>
      <c r="F79" s="199"/>
      <c r="G79" s="187"/>
      <c r="H79" s="188"/>
      <c r="I79" s="188"/>
      <c r="J79" s="188"/>
      <c r="K79" s="188"/>
      <c r="L79" s="188"/>
      <c r="M79" s="188"/>
      <c r="N79" s="188"/>
      <c r="O79" s="189"/>
      <c r="P79" s="189"/>
      <c r="Q79" s="194"/>
      <c r="R79" s="194"/>
      <c r="S79" s="194"/>
      <c r="T79" s="194"/>
      <c r="U79" s="77"/>
      <c r="V79" s="77"/>
      <c r="W79" s="77"/>
      <c r="X79" s="77"/>
      <c r="Y79" s="195"/>
      <c r="Z79" s="77"/>
      <c r="AA79" s="77"/>
    </row>
    <row r="80" spans="1:27" s="76" customFormat="1" ht="17.25" customHeight="1">
      <c r="A80" s="196"/>
      <c r="B80" s="200"/>
      <c r="C80" s="198"/>
      <c r="D80" s="198"/>
      <c r="E80" s="198"/>
      <c r="F80" s="199"/>
      <c r="G80" s="187"/>
      <c r="H80" s="188"/>
      <c r="I80" s="188"/>
      <c r="J80" s="188"/>
      <c r="K80" s="188"/>
      <c r="L80" s="188"/>
      <c r="M80" s="188"/>
      <c r="N80" s="188"/>
      <c r="O80" s="189"/>
      <c r="P80" s="189"/>
      <c r="Q80" s="194"/>
      <c r="R80" s="194"/>
      <c r="S80" s="194"/>
      <c r="T80" s="194"/>
      <c r="U80" s="77"/>
      <c r="V80" s="77"/>
      <c r="W80" s="77"/>
      <c r="X80" s="77"/>
      <c r="Y80" s="195"/>
      <c r="Z80" s="77"/>
      <c r="AA80" s="77"/>
    </row>
    <row r="81" spans="1:27" s="76" customFormat="1" ht="19.5" customHeight="1">
      <c r="A81" s="196"/>
      <c r="B81" s="201"/>
      <c r="C81" s="201"/>
      <c r="D81" s="201"/>
      <c r="E81" s="201"/>
      <c r="F81" s="202"/>
      <c r="G81" s="187"/>
      <c r="H81" s="188"/>
      <c r="I81" s="188"/>
      <c r="J81" s="188"/>
      <c r="K81" s="188"/>
      <c r="L81" s="188"/>
      <c r="M81" s="188"/>
      <c r="N81" s="188"/>
      <c r="O81" s="189"/>
      <c r="P81" s="189"/>
      <c r="Q81" s="194"/>
      <c r="R81" s="194"/>
      <c r="S81" s="194"/>
      <c r="T81" s="194"/>
      <c r="U81" s="77"/>
      <c r="V81" s="77"/>
      <c r="W81" s="77"/>
      <c r="X81" s="77"/>
      <c r="Y81" s="77"/>
      <c r="Z81" s="77"/>
      <c r="AA81" s="77"/>
    </row>
    <row r="82" spans="1:27" s="119" customFormat="1" ht="16.5">
      <c r="A82" s="578" t="s">
        <v>314</v>
      </c>
      <c r="B82" s="578"/>
      <c r="C82" s="578"/>
      <c r="D82" s="578"/>
      <c r="E82" s="578"/>
      <c r="F82" s="578"/>
      <c r="G82" s="578"/>
      <c r="H82" s="123"/>
      <c r="I82" s="123"/>
      <c r="J82" s="123"/>
      <c r="K82" s="123"/>
      <c r="L82" s="123"/>
      <c r="M82" s="123"/>
      <c r="N82" s="123"/>
      <c r="O82" s="123"/>
      <c r="P82" s="203"/>
      <c r="Q82" s="123"/>
      <c r="R82" s="123"/>
      <c r="S82" s="123"/>
      <c r="T82" s="123"/>
      <c r="U82" s="204"/>
      <c r="V82" s="204"/>
      <c r="W82" s="204"/>
      <c r="X82" s="204"/>
      <c r="Y82" s="204"/>
      <c r="Z82" s="204"/>
      <c r="AA82" s="204"/>
    </row>
    <row r="83" spans="1:27" s="119" customFormat="1" ht="64.5" customHeight="1">
      <c r="A83" s="100" t="s">
        <v>2</v>
      </c>
      <c r="B83" s="100" t="s">
        <v>68</v>
      </c>
      <c r="C83" s="100" t="s">
        <v>342</v>
      </c>
      <c r="D83" s="125" t="s">
        <v>100</v>
      </c>
      <c r="E83" s="205" t="s">
        <v>5</v>
      </c>
      <c r="F83" s="206" t="s">
        <v>6</v>
      </c>
      <c r="G83" s="161"/>
      <c r="H83" s="207"/>
      <c r="I83" s="207"/>
      <c r="J83" s="207"/>
      <c r="K83" s="207"/>
      <c r="L83" s="207"/>
      <c r="M83" s="207"/>
      <c r="N83" s="207"/>
      <c r="O83" s="208"/>
      <c r="P83" s="208"/>
      <c r="Q83" s="209"/>
      <c r="R83" s="209"/>
      <c r="S83" s="209"/>
      <c r="T83" s="209"/>
      <c r="U83" s="204"/>
      <c r="V83" s="204"/>
      <c r="W83" s="204"/>
      <c r="X83" s="204"/>
      <c r="Y83" s="204"/>
      <c r="Z83" s="204"/>
      <c r="AA83" s="204"/>
    </row>
    <row r="84" spans="1:20" s="76" customFormat="1" ht="16.5">
      <c r="A84" s="210">
        <v>1</v>
      </c>
      <c r="B84" s="121" t="s">
        <v>278</v>
      </c>
      <c r="C84" s="171">
        <v>7210</v>
      </c>
      <c r="D84" s="211">
        <v>6948</v>
      </c>
      <c r="E84" s="212">
        <f>D84-C84</f>
        <v>-262</v>
      </c>
      <c r="F84" s="213">
        <f>E84/C84</f>
        <v>-0.03633841886269071</v>
      </c>
      <c r="G84" s="187"/>
      <c r="H84" s="188"/>
      <c r="I84" s="188"/>
      <c r="J84" s="188"/>
      <c r="K84" s="188"/>
      <c r="L84" s="188"/>
      <c r="M84" s="188"/>
      <c r="N84" s="188"/>
      <c r="O84" s="188"/>
      <c r="P84" s="188"/>
      <c r="Q84" s="214"/>
      <c r="R84" s="214"/>
      <c r="S84" s="214"/>
      <c r="T84" s="214"/>
    </row>
    <row r="85" spans="1:20" s="76" customFormat="1" ht="16.5">
      <c r="A85" s="210">
        <v>2</v>
      </c>
      <c r="B85" s="121" t="s">
        <v>279</v>
      </c>
      <c r="C85" s="171">
        <v>5347</v>
      </c>
      <c r="D85" s="211">
        <v>5161</v>
      </c>
      <c r="E85" s="212">
        <f>D85-C85</f>
        <v>-186</v>
      </c>
      <c r="F85" s="213">
        <f>E85/C85</f>
        <v>-0.0347858612305966</v>
      </c>
      <c r="G85" s="187"/>
      <c r="H85" s="188"/>
      <c r="I85" s="188"/>
      <c r="J85" s="188"/>
      <c r="K85" s="188"/>
      <c r="L85" s="188"/>
      <c r="M85" s="188"/>
      <c r="N85" s="188"/>
      <c r="O85" s="188"/>
      <c r="P85" s="188"/>
      <c r="Q85" s="214"/>
      <c r="R85" s="214"/>
      <c r="S85" s="214"/>
      <c r="T85" s="214"/>
    </row>
    <row r="86" spans="1:20" s="76" customFormat="1" ht="16.5">
      <c r="A86" s="210">
        <v>3</v>
      </c>
      <c r="B86" s="121" t="s">
        <v>280</v>
      </c>
      <c r="C86" s="171">
        <v>2071</v>
      </c>
      <c r="D86" s="211">
        <v>1908</v>
      </c>
      <c r="E86" s="212">
        <f>D86-C86</f>
        <v>-163</v>
      </c>
      <c r="F86" s="213">
        <f>E86/C86</f>
        <v>-0.07870593915982617</v>
      </c>
      <c r="G86" s="187"/>
      <c r="H86" s="188"/>
      <c r="I86" s="188"/>
      <c r="J86" s="188"/>
      <c r="K86" s="188"/>
      <c r="L86" s="188"/>
      <c r="M86" s="188"/>
      <c r="N86" s="188"/>
      <c r="O86" s="188"/>
      <c r="P86" s="188"/>
      <c r="Q86" s="214"/>
      <c r="R86" s="214"/>
      <c r="S86" s="214"/>
      <c r="T86" s="214"/>
    </row>
    <row r="87" spans="1:20" s="76" customFormat="1" ht="16.5">
      <c r="A87" s="137"/>
      <c r="B87" s="174" t="s">
        <v>19</v>
      </c>
      <c r="C87" s="211">
        <v>14628</v>
      </c>
      <c r="D87" s="211">
        <v>14017</v>
      </c>
      <c r="E87" s="212">
        <f>D87-C87</f>
        <v>-611</v>
      </c>
      <c r="F87" s="213">
        <f>E87/C87</f>
        <v>-0.041769209734755265</v>
      </c>
      <c r="G87" s="187"/>
      <c r="H87" s="188"/>
      <c r="I87" s="188"/>
      <c r="J87" s="188"/>
      <c r="K87" s="188"/>
      <c r="L87" s="188"/>
      <c r="M87" s="188"/>
      <c r="N87" s="188"/>
      <c r="O87" s="188"/>
      <c r="P87" s="188"/>
      <c r="Q87" s="214"/>
      <c r="R87" s="214"/>
      <c r="S87" s="214"/>
      <c r="T87" s="214"/>
    </row>
    <row r="88" spans="1:20" s="76" customFormat="1" ht="16.5">
      <c r="A88" s="127"/>
      <c r="B88" s="175"/>
      <c r="C88" s="215"/>
      <c r="D88" s="215"/>
      <c r="E88" s="216"/>
      <c r="F88" s="217"/>
      <c r="G88" s="187"/>
      <c r="H88" s="188"/>
      <c r="I88" s="188"/>
      <c r="J88" s="188"/>
      <c r="K88" s="188"/>
      <c r="L88" s="188"/>
      <c r="M88" s="188"/>
      <c r="N88" s="188"/>
      <c r="O88" s="188"/>
      <c r="P88" s="188"/>
      <c r="Q88" s="214"/>
      <c r="R88" s="214"/>
      <c r="S88" s="214"/>
      <c r="T88" s="214"/>
    </row>
    <row r="89" spans="1:20" s="76" customFormat="1" ht="16.5">
      <c r="A89" s="127"/>
      <c r="B89" s="175"/>
      <c r="C89" s="215"/>
      <c r="D89" s="215"/>
      <c r="E89" s="216"/>
      <c r="F89" s="217"/>
      <c r="G89" s="187"/>
      <c r="H89" s="188"/>
      <c r="I89" s="188"/>
      <c r="J89" s="188"/>
      <c r="K89" s="188"/>
      <c r="L89" s="188"/>
      <c r="M89" s="188"/>
      <c r="N89" s="188"/>
      <c r="O89" s="188"/>
      <c r="P89" s="188"/>
      <c r="Q89" s="214"/>
      <c r="R89" s="214"/>
      <c r="S89" s="214"/>
      <c r="T89" s="214"/>
    </row>
    <row r="90" spans="1:20" s="76" customFormat="1" ht="12.75" customHeight="1">
      <c r="A90" s="154"/>
      <c r="B90" s="218"/>
      <c r="C90" s="218"/>
      <c r="D90" s="197"/>
      <c r="E90" s="218"/>
      <c r="F90" s="181"/>
      <c r="G90" s="173"/>
      <c r="H90" s="162"/>
      <c r="I90" s="162"/>
      <c r="J90" s="162"/>
      <c r="K90" s="162"/>
      <c r="L90" s="162"/>
      <c r="M90" s="162"/>
      <c r="N90" s="162"/>
      <c r="O90" s="162"/>
      <c r="P90" s="162"/>
      <c r="Q90" s="152"/>
      <c r="R90" s="152"/>
      <c r="S90" s="152"/>
      <c r="T90" s="152"/>
    </row>
    <row r="91" spans="1:20" s="119" customFormat="1" ht="27" customHeight="1">
      <c r="A91" s="578" t="s">
        <v>315</v>
      </c>
      <c r="B91" s="578"/>
      <c r="C91" s="578"/>
      <c r="D91" s="578"/>
      <c r="E91" s="578"/>
      <c r="F91" s="578"/>
      <c r="G91" s="161"/>
      <c r="H91" s="207"/>
      <c r="I91" s="207"/>
      <c r="J91" s="207"/>
      <c r="K91" s="207"/>
      <c r="L91" s="207"/>
      <c r="M91" s="207"/>
      <c r="N91" s="207"/>
      <c r="O91" s="207"/>
      <c r="P91" s="207"/>
      <c r="Q91" s="219"/>
      <c r="R91" s="219"/>
      <c r="S91" s="219"/>
      <c r="T91" s="219"/>
    </row>
    <row r="92" spans="1:20" s="119" customFormat="1" ht="62.25" customHeight="1">
      <c r="A92" s="100" t="s">
        <v>2</v>
      </c>
      <c r="B92" s="100" t="s">
        <v>68</v>
      </c>
      <c r="C92" s="100" t="s">
        <v>342</v>
      </c>
      <c r="D92" s="100" t="s">
        <v>100</v>
      </c>
      <c r="E92" s="164" t="s">
        <v>5</v>
      </c>
      <c r="F92" s="165" t="s">
        <v>6</v>
      </c>
      <c r="G92" s="161"/>
      <c r="H92" s="207"/>
      <c r="I92" s="207"/>
      <c r="J92" s="207"/>
      <c r="K92" s="207"/>
      <c r="L92" s="207"/>
      <c r="M92" s="207"/>
      <c r="N92" s="207"/>
      <c r="O92" s="207"/>
      <c r="P92" s="207"/>
      <c r="Q92" s="219"/>
      <c r="R92" s="219"/>
      <c r="S92" s="219"/>
      <c r="T92" s="219"/>
    </row>
    <row r="93" spans="1:20" s="76" customFormat="1" ht="16.5">
      <c r="A93" s="210">
        <v>1</v>
      </c>
      <c r="B93" s="121" t="s">
        <v>278</v>
      </c>
      <c r="C93" s="121">
        <v>5427</v>
      </c>
      <c r="D93" s="212">
        <v>5261</v>
      </c>
      <c r="E93" s="211">
        <f>D93-C93</f>
        <v>-166</v>
      </c>
      <c r="F93" s="172">
        <f>E93/C93</f>
        <v>-0.03058780173208034</v>
      </c>
      <c r="G93" s="173"/>
      <c r="H93" s="162"/>
      <c r="I93" s="162"/>
      <c r="J93" s="162"/>
      <c r="K93" s="162"/>
      <c r="L93" s="162"/>
      <c r="M93" s="162"/>
      <c r="N93" s="162"/>
      <c r="O93" s="162"/>
      <c r="P93" s="162"/>
      <c r="Q93" s="152"/>
      <c r="R93" s="152"/>
      <c r="S93" s="152"/>
      <c r="T93" s="152"/>
    </row>
    <row r="94" spans="1:20" s="76" customFormat="1" ht="16.5">
      <c r="A94" s="210">
        <v>2</v>
      </c>
      <c r="B94" s="121" t="s">
        <v>279</v>
      </c>
      <c r="C94" s="121">
        <v>3765</v>
      </c>
      <c r="D94" s="212">
        <v>3665</v>
      </c>
      <c r="E94" s="211">
        <f>D94-C94</f>
        <v>-100</v>
      </c>
      <c r="F94" s="172">
        <f>E94/C94</f>
        <v>-0.02656042496679947</v>
      </c>
      <c r="G94" s="173"/>
      <c r="H94" s="162"/>
      <c r="I94" s="162"/>
      <c r="J94" s="162"/>
      <c r="K94" s="162"/>
      <c r="L94" s="162"/>
      <c r="M94" s="162"/>
      <c r="N94" s="162"/>
      <c r="O94" s="162"/>
      <c r="P94" s="162"/>
      <c r="Q94" s="152"/>
      <c r="R94" s="152"/>
      <c r="S94" s="152"/>
      <c r="T94" s="152"/>
    </row>
    <row r="95" spans="1:20" s="76" customFormat="1" ht="16.5">
      <c r="A95" s="210">
        <v>3</v>
      </c>
      <c r="B95" s="121" t="s">
        <v>280</v>
      </c>
      <c r="C95" s="121">
        <v>1018</v>
      </c>
      <c r="D95" s="212">
        <v>1158</v>
      </c>
      <c r="E95" s="211">
        <f>D95-C95</f>
        <v>140</v>
      </c>
      <c r="F95" s="172">
        <f>E95/C95</f>
        <v>0.137524557956778</v>
      </c>
      <c r="G95" s="173"/>
      <c r="H95" s="162"/>
      <c r="I95" s="162"/>
      <c r="J95" s="162"/>
      <c r="K95" s="162"/>
      <c r="L95" s="162"/>
      <c r="M95" s="162"/>
      <c r="N95" s="162"/>
      <c r="O95" s="162"/>
      <c r="P95" s="162"/>
      <c r="Q95" s="152"/>
      <c r="R95" s="152"/>
      <c r="S95" s="152"/>
      <c r="T95" s="152"/>
    </row>
    <row r="96" spans="1:20" s="76" customFormat="1" ht="1.5" customHeight="1">
      <c r="A96" s="210">
        <v>4</v>
      </c>
      <c r="B96" s="121"/>
      <c r="C96" s="121">
        <v>10210</v>
      </c>
      <c r="D96" s="212">
        <v>10084</v>
      </c>
      <c r="E96" s="211">
        <f>D96-C96</f>
        <v>-126</v>
      </c>
      <c r="F96" s="172">
        <f>E96/C96</f>
        <v>-0.012340842311459354</v>
      </c>
      <c r="G96" s="173"/>
      <c r="H96" s="162"/>
      <c r="I96" s="162"/>
      <c r="J96" s="162"/>
      <c r="K96" s="162"/>
      <c r="L96" s="162"/>
      <c r="M96" s="162"/>
      <c r="N96" s="162"/>
      <c r="O96" s="162"/>
      <c r="P96" s="162"/>
      <c r="Q96" s="152"/>
      <c r="R96" s="152"/>
      <c r="S96" s="152"/>
      <c r="T96" s="152"/>
    </row>
    <row r="97" spans="1:20" s="76" customFormat="1" ht="17.25" customHeight="1">
      <c r="A97" s="137"/>
      <c r="B97" s="174" t="s">
        <v>19</v>
      </c>
      <c r="C97" s="211">
        <f>SUM(C93:C95)</f>
        <v>10210</v>
      </c>
      <c r="D97" s="211">
        <f>SUM(D93:D95)</f>
        <v>10084</v>
      </c>
      <c r="E97" s="211">
        <f>D97-C97</f>
        <v>-126</v>
      </c>
      <c r="F97" s="172">
        <f>E97/C97</f>
        <v>-0.012340842311459354</v>
      </c>
      <c r="G97" s="173"/>
      <c r="H97" s="162"/>
      <c r="I97" s="162"/>
      <c r="J97" s="162"/>
      <c r="K97" s="162"/>
      <c r="L97" s="162"/>
      <c r="M97" s="162"/>
      <c r="N97" s="162"/>
      <c r="O97" s="162"/>
      <c r="P97" s="162"/>
      <c r="Q97" s="152"/>
      <c r="R97" s="152"/>
      <c r="S97" s="152"/>
      <c r="T97" s="152"/>
    </row>
    <row r="98" spans="1:20" s="76" customFormat="1" ht="17.25" customHeight="1">
      <c r="A98" s="127"/>
      <c r="B98" s="175"/>
      <c r="C98" s="215"/>
      <c r="D98" s="215"/>
      <c r="E98" s="215"/>
      <c r="F98" s="177"/>
      <c r="G98" s="220"/>
      <c r="H98" s="162"/>
      <c r="I98" s="162"/>
      <c r="J98" s="162"/>
      <c r="K98" s="162"/>
      <c r="L98" s="162"/>
      <c r="M98" s="162"/>
      <c r="N98" s="162"/>
      <c r="O98" s="162"/>
      <c r="P98" s="162"/>
      <c r="Q98" s="152"/>
      <c r="R98" s="152"/>
      <c r="S98" s="152"/>
      <c r="T98" s="152"/>
    </row>
    <row r="99" spans="1:20" s="76" customFormat="1" ht="17.25" customHeight="1">
      <c r="A99" s="127"/>
      <c r="B99" s="175"/>
      <c r="C99" s="215"/>
      <c r="D99" s="215"/>
      <c r="E99" s="215"/>
      <c r="F99" s="177"/>
      <c r="G99" s="173"/>
      <c r="H99" s="162"/>
      <c r="I99" s="162"/>
      <c r="J99" s="162"/>
      <c r="K99" s="162"/>
      <c r="L99" s="162"/>
      <c r="M99" s="162"/>
      <c r="N99" s="162"/>
      <c r="O99" s="162"/>
      <c r="P99" s="162"/>
      <c r="Q99" s="152"/>
      <c r="R99" s="152"/>
      <c r="S99" s="152"/>
      <c r="T99" s="152"/>
    </row>
    <row r="100" spans="1:20" s="76" customFormat="1" ht="17.25" customHeight="1">
      <c r="A100" s="127"/>
      <c r="B100" s="175"/>
      <c r="C100" s="215"/>
      <c r="D100" s="215"/>
      <c r="E100" s="215"/>
      <c r="F100" s="177"/>
      <c r="G100" s="173"/>
      <c r="H100" s="162"/>
      <c r="I100" s="162"/>
      <c r="J100" s="162"/>
      <c r="K100" s="162"/>
      <c r="L100" s="162"/>
      <c r="M100" s="162"/>
      <c r="N100" s="162"/>
      <c r="O100" s="162"/>
      <c r="P100" s="162"/>
      <c r="Q100" s="152"/>
      <c r="R100" s="152"/>
      <c r="S100" s="152"/>
      <c r="T100" s="152"/>
    </row>
    <row r="101" spans="1:20" s="76" customFormat="1" ht="12.75" customHeight="1">
      <c r="A101" s="154"/>
      <c r="B101" s="218"/>
      <c r="C101" s="218"/>
      <c r="D101" s="197"/>
      <c r="E101" s="197"/>
      <c r="F101" s="181"/>
      <c r="G101" s="173"/>
      <c r="H101" s="162"/>
      <c r="I101" s="162"/>
      <c r="J101" s="162"/>
      <c r="K101" s="162"/>
      <c r="L101" s="162"/>
      <c r="M101" s="162"/>
      <c r="N101" s="162"/>
      <c r="O101" s="162"/>
      <c r="P101" s="162"/>
      <c r="Q101" s="152"/>
      <c r="R101" s="152"/>
      <c r="S101" s="152"/>
      <c r="T101" s="152"/>
    </row>
    <row r="102" spans="1:20" s="76" customFormat="1" ht="12.75" customHeight="1">
      <c r="A102" s="154"/>
      <c r="B102" s="218"/>
      <c r="C102" s="218"/>
      <c r="D102" s="197"/>
      <c r="E102" s="197"/>
      <c r="F102" s="181"/>
      <c r="G102" s="173"/>
      <c r="H102" s="162"/>
      <c r="I102" s="162"/>
      <c r="J102" s="162"/>
      <c r="K102" s="162"/>
      <c r="L102" s="162"/>
      <c r="M102" s="162"/>
      <c r="N102" s="162"/>
      <c r="O102" s="162"/>
      <c r="P102" s="162"/>
      <c r="Q102" s="152"/>
      <c r="R102" s="152"/>
      <c r="S102" s="152"/>
      <c r="T102" s="152"/>
    </row>
    <row r="103" spans="1:20" s="76" customFormat="1" ht="12.75" customHeight="1">
      <c r="A103" s="154"/>
      <c r="B103" s="218"/>
      <c r="C103" s="218"/>
      <c r="D103" s="197"/>
      <c r="E103" s="197"/>
      <c r="F103" s="181"/>
      <c r="G103" s="173"/>
      <c r="H103" s="162"/>
      <c r="I103" s="162"/>
      <c r="J103" s="162"/>
      <c r="K103" s="162"/>
      <c r="L103" s="162"/>
      <c r="M103" s="162"/>
      <c r="N103" s="162"/>
      <c r="O103" s="162"/>
      <c r="P103" s="162"/>
      <c r="Q103" s="152"/>
      <c r="R103" s="152"/>
      <c r="S103" s="152"/>
      <c r="T103" s="152"/>
    </row>
    <row r="104" spans="1:20" s="76" customFormat="1" ht="17.25">
      <c r="A104" s="578" t="s">
        <v>316</v>
      </c>
      <c r="B104" s="578"/>
      <c r="C104" s="578"/>
      <c r="D104" s="578"/>
      <c r="E104" s="578"/>
      <c r="F104" s="578"/>
      <c r="G104" s="578"/>
      <c r="H104" s="221"/>
      <c r="I104" s="221"/>
      <c r="J104" s="221"/>
      <c r="K104" s="221"/>
      <c r="L104" s="221"/>
      <c r="M104" s="221"/>
      <c r="N104" s="221"/>
      <c r="O104" s="221"/>
      <c r="P104" s="222"/>
      <c r="Q104" s="221"/>
      <c r="R104" s="221"/>
      <c r="S104" s="221"/>
      <c r="T104" s="221"/>
    </row>
    <row r="105" spans="1:20" s="76" customFormat="1" ht="64.5" customHeight="1">
      <c r="A105" s="100" t="s">
        <v>2</v>
      </c>
      <c r="B105" s="100" t="s">
        <v>68</v>
      </c>
      <c r="C105" s="100" t="s">
        <v>343</v>
      </c>
      <c r="D105" s="100" t="s">
        <v>100</v>
      </c>
      <c r="E105" s="164" t="s">
        <v>5</v>
      </c>
      <c r="F105" s="165" t="s">
        <v>6</v>
      </c>
      <c r="G105" s="161"/>
      <c r="H105" s="188"/>
      <c r="I105" s="188"/>
      <c r="J105" s="188"/>
      <c r="K105" s="188"/>
      <c r="L105" s="188"/>
      <c r="M105" s="188"/>
      <c r="N105" s="188"/>
      <c r="O105" s="188"/>
      <c r="P105" s="188"/>
      <c r="Q105" s="214"/>
      <c r="R105" s="214"/>
      <c r="S105" s="214"/>
      <c r="T105" s="214"/>
    </row>
    <row r="106" spans="1:20" s="76" customFormat="1" ht="16.5">
      <c r="A106" s="210">
        <v>1</v>
      </c>
      <c r="B106" s="121" t="s">
        <v>278</v>
      </c>
      <c r="C106" s="171">
        <v>9666</v>
      </c>
      <c r="D106" s="211">
        <v>6948</v>
      </c>
      <c r="E106" s="212">
        <f>D106-C106</f>
        <v>-2718</v>
      </c>
      <c r="F106" s="213">
        <f>E106/C106</f>
        <v>-0.2811918063314711</v>
      </c>
      <c r="G106" s="187"/>
      <c r="H106" s="188"/>
      <c r="I106" s="188"/>
      <c r="J106" s="188"/>
      <c r="K106" s="188"/>
      <c r="L106" s="188"/>
      <c r="M106" s="188"/>
      <c r="N106" s="188"/>
      <c r="O106" s="188"/>
      <c r="P106" s="188"/>
      <c r="Q106" s="214"/>
      <c r="R106" s="214"/>
      <c r="S106" s="214"/>
      <c r="T106" s="214"/>
    </row>
    <row r="107" spans="1:20" s="76" customFormat="1" ht="16.5">
      <c r="A107" s="210">
        <v>2</v>
      </c>
      <c r="B107" s="121" t="s">
        <v>279</v>
      </c>
      <c r="C107" s="171">
        <v>6690</v>
      </c>
      <c r="D107" s="211">
        <v>5161</v>
      </c>
      <c r="E107" s="212">
        <f>D107-C107</f>
        <v>-1529</v>
      </c>
      <c r="F107" s="213">
        <f>E107/C107</f>
        <v>-0.22855007473841554</v>
      </c>
      <c r="G107" s="187"/>
      <c r="H107" s="188"/>
      <c r="I107" s="188"/>
      <c r="J107" s="188"/>
      <c r="K107" s="188"/>
      <c r="L107" s="188"/>
      <c r="M107" s="188"/>
      <c r="N107" s="188"/>
      <c r="O107" s="188"/>
      <c r="P107" s="188"/>
      <c r="Q107" s="214"/>
      <c r="R107" s="214"/>
      <c r="S107" s="214"/>
      <c r="T107" s="214"/>
    </row>
    <row r="108" spans="1:20" s="76" customFormat="1" ht="16.5">
      <c r="A108" s="210">
        <v>3</v>
      </c>
      <c r="B108" s="121" t="s">
        <v>280</v>
      </c>
      <c r="C108" s="171">
        <v>2716</v>
      </c>
      <c r="D108" s="211">
        <v>1908</v>
      </c>
      <c r="E108" s="212">
        <f>D108-C108</f>
        <v>-808</v>
      </c>
      <c r="F108" s="213">
        <f>E108/C108</f>
        <v>-0.2974963181148748</v>
      </c>
      <c r="G108" s="187"/>
      <c r="H108" s="188"/>
      <c r="I108" s="188"/>
      <c r="J108" s="188"/>
      <c r="K108" s="188"/>
      <c r="L108" s="188"/>
      <c r="M108" s="188"/>
      <c r="N108" s="188"/>
      <c r="O108" s="188"/>
      <c r="P108" s="188"/>
      <c r="Q108" s="214"/>
      <c r="R108" s="214"/>
      <c r="S108" s="214"/>
      <c r="T108" s="214"/>
    </row>
    <row r="109" spans="1:20" s="76" customFormat="1" ht="16.5">
      <c r="A109" s="137"/>
      <c r="B109" s="174" t="s">
        <v>19</v>
      </c>
      <c r="C109" s="211">
        <f>SUM(C106:C108)</f>
        <v>19072</v>
      </c>
      <c r="D109" s="211">
        <v>14017</v>
      </c>
      <c r="E109" s="212">
        <f>D109-C109</f>
        <v>-5055</v>
      </c>
      <c r="F109" s="213">
        <f>E109/C109</f>
        <v>-0.26504823825503354</v>
      </c>
      <c r="G109" s="187"/>
      <c r="H109" s="188"/>
      <c r="I109" s="188"/>
      <c r="J109" s="188"/>
      <c r="K109" s="188"/>
      <c r="L109" s="188"/>
      <c r="M109" s="188"/>
      <c r="N109" s="188"/>
      <c r="O109" s="188"/>
      <c r="P109" s="188"/>
      <c r="Q109" s="214"/>
      <c r="R109" s="214"/>
      <c r="S109" s="214"/>
      <c r="T109" s="214"/>
    </row>
    <row r="110" spans="1:20" s="76" customFormat="1" ht="12.75" customHeight="1">
      <c r="A110" s="154"/>
      <c r="B110" s="218"/>
      <c r="C110" s="218"/>
      <c r="D110" s="197"/>
      <c r="E110" s="218"/>
      <c r="F110" s="181"/>
      <c r="G110" s="173"/>
      <c r="H110" s="162"/>
      <c r="I110" s="162"/>
      <c r="J110" s="162"/>
      <c r="K110" s="162"/>
      <c r="L110" s="162"/>
      <c r="M110" s="162"/>
      <c r="N110" s="162"/>
      <c r="O110" s="162"/>
      <c r="P110" s="162"/>
      <c r="Q110" s="152"/>
      <c r="R110" s="152"/>
      <c r="S110" s="152"/>
      <c r="T110" s="152"/>
    </row>
    <row r="111" spans="1:20" s="76" customFormat="1" ht="27" customHeight="1">
      <c r="A111" s="578" t="s">
        <v>317</v>
      </c>
      <c r="B111" s="578"/>
      <c r="C111" s="578"/>
      <c r="D111" s="578"/>
      <c r="E111" s="578"/>
      <c r="F111" s="578"/>
      <c r="G111" s="173"/>
      <c r="H111" s="162"/>
      <c r="I111" s="162"/>
      <c r="J111" s="162"/>
      <c r="K111" s="162"/>
      <c r="L111" s="162"/>
      <c r="M111" s="162"/>
      <c r="N111" s="162"/>
      <c r="O111" s="162"/>
      <c r="P111" s="162"/>
      <c r="Q111" s="152"/>
      <c r="R111" s="152"/>
      <c r="S111" s="152"/>
      <c r="T111" s="152"/>
    </row>
    <row r="112" spans="1:20" s="76" customFormat="1" ht="62.25" customHeight="1">
      <c r="A112" s="100" t="s">
        <v>2</v>
      </c>
      <c r="B112" s="100" t="s">
        <v>68</v>
      </c>
      <c r="C112" s="100" t="s">
        <v>343</v>
      </c>
      <c r="D112" s="100" t="s">
        <v>100</v>
      </c>
      <c r="E112" s="164" t="s">
        <v>5</v>
      </c>
      <c r="F112" s="165" t="s">
        <v>6</v>
      </c>
      <c r="G112" s="173"/>
      <c r="H112" s="162"/>
      <c r="I112" s="162"/>
      <c r="J112" s="162"/>
      <c r="K112" s="162"/>
      <c r="L112" s="162"/>
      <c r="M112" s="162"/>
      <c r="N112" s="162"/>
      <c r="O112" s="162"/>
      <c r="P112" s="162"/>
      <c r="Q112" s="152"/>
      <c r="R112" s="152"/>
      <c r="S112" s="152"/>
      <c r="T112" s="152"/>
    </row>
    <row r="113" spans="1:20" s="76" customFormat="1" ht="16.5">
      <c r="A113" s="210">
        <v>1</v>
      </c>
      <c r="B113" s="121" t="s">
        <v>278</v>
      </c>
      <c r="C113" s="121">
        <v>7155</v>
      </c>
      <c r="D113" s="212">
        <v>5261</v>
      </c>
      <c r="E113" s="211">
        <f>D113-C113</f>
        <v>-1894</v>
      </c>
      <c r="F113" s="172">
        <f>E113/C113</f>
        <v>-0.2647099930118798</v>
      </c>
      <c r="G113" s="173"/>
      <c r="H113" s="162"/>
      <c r="I113" s="162"/>
      <c r="J113" s="162"/>
      <c r="K113" s="162"/>
      <c r="L113" s="162"/>
      <c r="M113" s="162"/>
      <c r="N113" s="162"/>
      <c r="O113" s="162"/>
      <c r="P113" s="162"/>
      <c r="Q113" s="152"/>
      <c r="R113" s="152"/>
      <c r="S113" s="152"/>
      <c r="T113" s="152"/>
    </row>
    <row r="114" spans="1:20" s="76" customFormat="1" ht="16.5">
      <c r="A114" s="210">
        <v>2</v>
      </c>
      <c r="B114" s="121" t="s">
        <v>279</v>
      </c>
      <c r="C114" s="121">
        <v>4708</v>
      </c>
      <c r="D114" s="212">
        <v>3665</v>
      </c>
      <c r="E114" s="211">
        <f>D114-C114</f>
        <v>-1043</v>
      </c>
      <c r="F114" s="172">
        <f>E114/C114</f>
        <v>-0.22153780798640613</v>
      </c>
      <c r="G114" s="173"/>
      <c r="H114" s="162"/>
      <c r="I114" s="162"/>
      <c r="J114" s="162"/>
      <c r="K114" s="162"/>
      <c r="L114" s="162"/>
      <c r="M114" s="162"/>
      <c r="N114" s="162"/>
      <c r="O114" s="162"/>
      <c r="P114" s="162"/>
      <c r="Q114" s="152"/>
      <c r="R114" s="152"/>
      <c r="S114" s="152"/>
      <c r="T114" s="152"/>
    </row>
    <row r="115" spans="1:20" s="76" customFormat="1" ht="16.5">
      <c r="A115" s="210">
        <v>3</v>
      </c>
      <c r="B115" s="121" t="s">
        <v>280</v>
      </c>
      <c r="C115" s="121">
        <v>1402</v>
      </c>
      <c r="D115" s="212">
        <v>1158</v>
      </c>
      <c r="E115" s="211">
        <f>D115-C115</f>
        <v>-244</v>
      </c>
      <c r="F115" s="172">
        <f>E115/C115</f>
        <v>-0.17403708987161198</v>
      </c>
      <c r="G115" s="173"/>
      <c r="H115" s="162"/>
      <c r="I115" s="162"/>
      <c r="J115" s="162"/>
      <c r="K115" s="162"/>
      <c r="L115" s="162"/>
      <c r="M115" s="162"/>
      <c r="N115" s="162"/>
      <c r="O115" s="162"/>
      <c r="P115" s="162"/>
      <c r="Q115" s="152"/>
      <c r="R115" s="152"/>
      <c r="S115" s="152"/>
      <c r="T115" s="152"/>
    </row>
    <row r="116" spans="1:20" s="76" customFormat="1" ht="18" customHeight="1">
      <c r="A116" s="137"/>
      <c r="B116" s="174" t="s">
        <v>19</v>
      </c>
      <c r="C116" s="211">
        <f>SUM(C113:C115)</f>
        <v>13265</v>
      </c>
      <c r="D116" s="211">
        <v>10084</v>
      </c>
      <c r="E116" s="211">
        <f>D116-C116</f>
        <v>-3181</v>
      </c>
      <c r="F116" s="172">
        <f>E116/C116</f>
        <v>-0.2398039954768187</v>
      </c>
      <c r="G116" s="173"/>
      <c r="H116" s="162"/>
      <c r="I116" s="162"/>
      <c r="J116" s="162"/>
      <c r="K116" s="162"/>
      <c r="L116" s="162"/>
      <c r="M116" s="162"/>
      <c r="N116" s="162"/>
      <c r="O116" s="162"/>
      <c r="P116" s="162"/>
      <c r="Q116" s="152"/>
      <c r="R116" s="152"/>
      <c r="S116" s="152"/>
      <c r="T116" s="152"/>
    </row>
    <row r="117" spans="1:20" s="76" customFormat="1" ht="12.75" customHeight="1">
      <c r="A117" s="154"/>
      <c r="B117" s="218"/>
      <c r="C117" s="218"/>
      <c r="D117" s="197"/>
      <c r="E117" s="197"/>
      <c r="F117" s="181"/>
      <c r="G117" s="173"/>
      <c r="H117" s="162"/>
      <c r="I117" s="162"/>
      <c r="J117" s="162"/>
      <c r="K117" s="162"/>
      <c r="L117" s="162"/>
      <c r="M117" s="162"/>
      <c r="N117" s="162"/>
      <c r="O117" s="162"/>
      <c r="P117" s="162"/>
      <c r="Q117" s="152"/>
      <c r="R117" s="152"/>
      <c r="S117" s="152"/>
      <c r="T117" s="152"/>
    </row>
    <row r="118" spans="1:20" s="76" customFormat="1" ht="12.75" customHeight="1">
      <c r="A118" s="154"/>
      <c r="B118" s="218"/>
      <c r="C118" s="218"/>
      <c r="D118" s="197"/>
      <c r="E118" s="197"/>
      <c r="F118" s="181"/>
      <c r="G118" s="173"/>
      <c r="H118" s="162"/>
      <c r="I118" s="162"/>
      <c r="J118" s="162"/>
      <c r="K118" s="162"/>
      <c r="L118" s="162"/>
      <c r="M118" s="162"/>
      <c r="N118" s="162"/>
      <c r="O118" s="162"/>
      <c r="P118" s="162"/>
      <c r="Q118" s="152"/>
      <c r="R118" s="152"/>
      <c r="S118" s="152"/>
      <c r="T118" s="152"/>
    </row>
    <row r="119" spans="1:20" s="76" customFormat="1" ht="12.75" customHeight="1">
      <c r="A119" s="154"/>
      <c r="B119" s="218"/>
      <c r="C119" s="218"/>
      <c r="D119" s="197"/>
      <c r="E119" s="197"/>
      <c r="F119" s="181"/>
      <c r="G119" s="173"/>
      <c r="H119" s="162"/>
      <c r="I119" s="162"/>
      <c r="J119" s="162"/>
      <c r="K119" s="162"/>
      <c r="L119" s="162"/>
      <c r="M119" s="162"/>
      <c r="N119" s="162"/>
      <c r="O119" s="162"/>
      <c r="P119" s="162"/>
      <c r="Q119" s="152"/>
      <c r="R119" s="152"/>
      <c r="S119" s="152"/>
      <c r="T119" s="152"/>
    </row>
    <row r="120" spans="1:20" s="76" customFormat="1" ht="12.75" customHeight="1">
      <c r="A120" s="154"/>
      <c r="B120" s="218"/>
      <c r="C120" s="218"/>
      <c r="D120" s="197"/>
      <c r="E120" s="197"/>
      <c r="F120" s="181"/>
      <c r="G120" s="173"/>
      <c r="H120" s="162"/>
      <c r="I120" s="162"/>
      <c r="J120" s="162"/>
      <c r="K120" s="162"/>
      <c r="L120" s="162"/>
      <c r="M120" s="162"/>
      <c r="N120" s="162"/>
      <c r="O120" s="162"/>
      <c r="P120" s="162"/>
      <c r="Q120" s="152"/>
      <c r="R120" s="152"/>
      <c r="S120" s="152"/>
      <c r="T120" s="152"/>
    </row>
    <row r="121" spans="1:16" s="225" customFormat="1" ht="16.5">
      <c r="A121" s="581" t="s">
        <v>344</v>
      </c>
      <c r="B121" s="581"/>
      <c r="C121" s="581"/>
      <c r="D121" s="581"/>
      <c r="E121" s="581"/>
      <c r="F121" s="581"/>
      <c r="G121" s="223"/>
      <c r="H121" s="224"/>
      <c r="I121" s="224"/>
      <c r="N121" s="224"/>
      <c r="O121" s="224"/>
      <c r="P121" s="224"/>
    </row>
    <row r="122" spans="1:16" s="76" customFormat="1" ht="17.25">
      <c r="A122" s="581" t="s">
        <v>318</v>
      </c>
      <c r="B122" s="581"/>
      <c r="C122" s="581"/>
      <c r="D122" s="581"/>
      <c r="E122" s="581"/>
      <c r="F122" s="581"/>
      <c r="G122" s="114"/>
      <c r="H122" s="115"/>
      <c r="I122" s="115"/>
      <c r="J122" s="115"/>
      <c r="K122" s="115"/>
      <c r="L122" s="115"/>
      <c r="M122" s="115"/>
      <c r="N122" s="115"/>
      <c r="O122" s="115"/>
      <c r="P122" s="115"/>
    </row>
    <row r="123" spans="1:27" s="76" customFormat="1" ht="41.25" customHeight="1" thickBot="1">
      <c r="A123" s="125" t="s">
        <v>37</v>
      </c>
      <c r="B123" s="125" t="s">
        <v>16</v>
      </c>
      <c r="C123" s="125" t="s">
        <v>398</v>
      </c>
      <c r="D123" s="125" t="s">
        <v>345</v>
      </c>
      <c r="E123" s="125" t="s">
        <v>102</v>
      </c>
      <c r="F123" s="226"/>
      <c r="G123" s="114"/>
      <c r="H123" s="115"/>
      <c r="I123" s="115"/>
      <c r="J123" s="115"/>
      <c r="K123" s="115"/>
      <c r="L123" s="115"/>
      <c r="M123" s="115"/>
      <c r="N123" s="227"/>
      <c r="O123" s="227"/>
      <c r="P123" s="22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</row>
    <row r="124" spans="1:27" s="76" customFormat="1" ht="21.75" customHeight="1">
      <c r="A124" s="210">
        <v>1</v>
      </c>
      <c r="B124" s="121" t="s">
        <v>278</v>
      </c>
      <c r="C124" s="228">
        <v>1586200</v>
      </c>
      <c r="D124" s="228">
        <v>1528538</v>
      </c>
      <c r="E124" s="229">
        <f>D124/C124</f>
        <v>0.9636477115117892</v>
      </c>
      <c r="F124" s="113"/>
      <c r="G124" s="114"/>
      <c r="H124" s="115"/>
      <c r="I124" s="115"/>
      <c r="J124" s="230" t="s">
        <v>16</v>
      </c>
      <c r="K124" s="230" t="s">
        <v>172</v>
      </c>
      <c r="L124" s="231" t="s">
        <v>173</v>
      </c>
      <c r="M124" s="232" t="s">
        <v>174</v>
      </c>
      <c r="N124" s="227"/>
      <c r="O124" s="227"/>
      <c r="P124" s="22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</row>
    <row r="125" spans="1:27" s="76" customFormat="1" ht="16.5">
      <c r="A125" s="210">
        <v>2</v>
      </c>
      <c r="B125" s="121" t="s">
        <v>279</v>
      </c>
      <c r="C125" s="228">
        <v>1176340</v>
      </c>
      <c r="D125" s="228">
        <v>1135395</v>
      </c>
      <c r="E125" s="229">
        <f>D125/C125</f>
        <v>0.9651928864103916</v>
      </c>
      <c r="F125" s="113"/>
      <c r="G125" s="114"/>
      <c r="H125" s="115"/>
      <c r="I125" s="115"/>
      <c r="J125" s="121" t="s">
        <v>278</v>
      </c>
      <c r="K125" s="233">
        <v>7210</v>
      </c>
      <c r="L125" s="210">
        <v>220</v>
      </c>
      <c r="M125" s="232">
        <f>K125*L125</f>
        <v>1586200</v>
      </c>
      <c r="N125" s="227"/>
      <c r="O125" s="227"/>
      <c r="P125" s="22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</row>
    <row r="126" spans="1:27" s="76" customFormat="1" ht="16.5">
      <c r="A126" s="210">
        <v>3</v>
      </c>
      <c r="B126" s="121" t="s">
        <v>280</v>
      </c>
      <c r="C126" s="228">
        <v>455620</v>
      </c>
      <c r="D126" s="228">
        <v>419859</v>
      </c>
      <c r="E126" s="229">
        <f>D126/C126</f>
        <v>0.9215113471752776</v>
      </c>
      <c r="F126" s="113"/>
      <c r="G126" s="114"/>
      <c r="H126" s="115"/>
      <c r="I126" s="115"/>
      <c r="J126" s="121" t="s">
        <v>279</v>
      </c>
      <c r="K126" s="233">
        <v>5347</v>
      </c>
      <c r="L126" s="210">
        <v>220</v>
      </c>
      <c r="M126" s="232">
        <f>K126*L126</f>
        <v>1176340</v>
      </c>
      <c r="N126" s="227"/>
      <c r="O126" s="227"/>
      <c r="P126" s="22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</row>
    <row r="127" spans="1:27" s="76" customFormat="1" ht="16.5">
      <c r="A127" s="210"/>
      <c r="B127" s="174" t="s">
        <v>10</v>
      </c>
      <c r="C127" s="212">
        <v>3218160</v>
      </c>
      <c r="D127" s="212">
        <v>3083792</v>
      </c>
      <c r="E127" s="229">
        <f>D127/C127</f>
        <v>0.958246948566883</v>
      </c>
      <c r="F127" s="113"/>
      <c r="G127" s="114"/>
      <c r="H127" s="115"/>
      <c r="I127" s="115"/>
      <c r="J127" s="121" t="s">
        <v>280</v>
      </c>
      <c r="K127" s="233">
        <v>2071</v>
      </c>
      <c r="L127" s="210">
        <v>220</v>
      </c>
      <c r="M127" s="232">
        <f>K127*L127</f>
        <v>455620</v>
      </c>
      <c r="N127" s="227"/>
      <c r="O127" s="227"/>
      <c r="P127" s="227"/>
      <c r="Q127" s="77"/>
      <c r="R127" s="77"/>
      <c r="S127" s="77"/>
      <c r="T127" s="77"/>
      <c r="U127" s="197"/>
      <c r="V127" s="197"/>
      <c r="W127" s="197"/>
      <c r="X127" s="77"/>
      <c r="Y127" s="77"/>
      <c r="Z127" s="77"/>
      <c r="AA127" s="77"/>
    </row>
    <row r="128" spans="1:27" s="76" customFormat="1" ht="16.5">
      <c r="A128" s="234"/>
      <c r="B128" s="235"/>
      <c r="C128" s="236"/>
      <c r="D128" s="236"/>
      <c r="E128" s="237"/>
      <c r="F128" s="238"/>
      <c r="G128" s="114"/>
      <c r="H128" s="115"/>
      <c r="I128" s="115"/>
      <c r="J128" s="121" t="s">
        <v>10</v>
      </c>
      <c r="K128" s="239">
        <v>14628</v>
      </c>
      <c r="L128" s="210">
        <v>220</v>
      </c>
      <c r="M128" s="232">
        <f>SUM(M125:M127)</f>
        <v>3218160</v>
      </c>
      <c r="N128" s="227"/>
      <c r="O128" s="227"/>
      <c r="P128" s="227"/>
      <c r="Q128" s="240"/>
      <c r="R128" s="240"/>
      <c r="S128" s="240"/>
      <c r="T128" s="240"/>
      <c r="U128" s="77"/>
      <c r="V128" s="77"/>
      <c r="W128" s="77"/>
      <c r="X128" s="77"/>
      <c r="Y128" s="77"/>
      <c r="Z128" s="77"/>
      <c r="AA128" s="77"/>
    </row>
    <row r="129" spans="1:27" s="225" customFormat="1" ht="16.5">
      <c r="A129" s="581" t="s">
        <v>346</v>
      </c>
      <c r="B129" s="581"/>
      <c r="C129" s="581"/>
      <c r="D129" s="581"/>
      <c r="E129" s="581"/>
      <c r="F129" s="581"/>
      <c r="G129" s="223"/>
      <c r="H129" s="224"/>
      <c r="I129" s="224"/>
      <c r="J129" s="241"/>
      <c r="K129" s="242"/>
      <c r="L129" s="144"/>
      <c r="M129" s="234"/>
      <c r="N129" s="243"/>
      <c r="O129" s="243"/>
      <c r="P129" s="243"/>
      <c r="Q129" s="198"/>
      <c r="R129" s="198"/>
      <c r="S129" s="198"/>
      <c r="T129" s="198"/>
      <c r="U129" s="198"/>
      <c r="V129" s="198"/>
      <c r="W129" s="198"/>
      <c r="X129" s="198"/>
      <c r="Y129" s="198"/>
      <c r="Z129" s="198"/>
      <c r="AA129" s="198"/>
    </row>
    <row r="130" spans="1:27" s="76" customFormat="1" ht="17.25">
      <c r="A130" s="577" t="s">
        <v>319</v>
      </c>
      <c r="B130" s="577"/>
      <c r="C130" s="577"/>
      <c r="D130" s="577"/>
      <c r="E130" s="577"/>
      <c r="F130" s="148"/>
      <c r="G130" s="114"/>
      <c r="H130" s="115"/>
      <c r="I130" s="115"/>
      <c r="J130" s="216"/>
      <c r="K130" s="244"/>
      <c r="L130" s="144"/>
      <c r="M130" s="234"/>
      <c r="N130" s="227"/>
      <c r="O130" s="227"/>
      <c r="P130" s="22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</row>
    <row r="131" spans="1:27" s="169" customFormat="1" ht="58.5" customHeight="1" thickBot="1">
      <c r="A131" s="100" t="s">
        <v>2</v>
      </c>
      <c r="B131" s="100" t="s">
        <v>16</v>
      </c>
      <c r="C131" s="100" t="s">
        <v>398</v>
      </c>
      <c r="D131" s="100" t="s">
        <v>345</v>
      </c>
      <c r="E131" s="100" t="s">
        <v>102</v>
      </c>
      <c r="F131" s="245"/>
      <c r="G131" s="246"/>
      <c r="H131" s="247"/>
      <c r="I131" s="247"/>
      <c r="J131" s="248"/>
      <c r="K131" s="248"/>
      <c r="L131" s="249"/>
      <c r="M131" s="250"/>
      <c r="N131" s="251"/>
      <c r="O131" s="251"/>
      <c r="P131" s="251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  <c r="AA131" s="185"/>
    </row>
    <row r="132" spans="1:27" s="76" customFormat="1" ht="22.5" customHeight="1">
      <c r="A132" s="210">
        <v>1</v>
      </c>
      <c r="B132" s="121" t="s">
        <v>278</v>
      </c>
      <c r="C132" s="121">
        <v>1193940</v>
      </c>
      <c r="D132" s="121">
        <v>1157420</v>
      </c>
      <c r="E132" s="229">
        <f>D132/C132</f>
        <v>0.9694121982679197</v>
      </c>
      <c r="F132" s="113"/>
      <c r="G132" s="114"/>
      <c r="H132" s="115"/>
      <c r="I132" s="115"/>
      <c r="J132" s="230" t="s">
        <v>16</v>
      </c>
      <c r="K132" s="230" t="s">
        <v>175</v>
      </c>
      <c r="L132" s="231" t="s">
        <v>176</v>
      </c>
      <c r="M132" s="232" t="s">
        <v>174</v>
      </c>
      <c r="N132" s="227"/>
      <c r="O132" s="227"/>
      <c r="P132" s="227"/>
      <c r="Q132" s="77"/>
      <c r="R132" s="77"/>
      <c r="S132" s="227"/>
      <c r="T132" s="77"/>
      <c r="U132" s="77"/>
      <c r="V132" s="77"/>
      <c r="W132" s="77"/>
      <c r="X132" s="77"/>
      <c r="Y132" s="77"/>
      <c r="Z132" s="77"/>
      <c r="AA132" s="77"/>
    </row>
    <row r="133" spans="1:27" s="76" customFormat="1" ht="16.5">
      <c r="A133" s="210">
        <v>2</v>
      </c>
      <c r="B133" s="121" t="s">
        <v>279</v>
      </c>
      <c r="C133" s="121">
        <v>828300</v>
      </c>
      <c r="D133" s="121">
        <v>806224</v>
      </c>
      <c r="E133" s="229">
        <f>D133/C133</f>
        <v>0.9733478208378606</v>
      </c>
      <c r="F133" s="113"/>
      <c r="G133" s="114"/>
      <c r="H133" s="115"/>
      <c r="I133" s="115"/>
      <c r="J133" s="121" t="s">
        <v>278</v>
      </c>
      <c r="K133" s="233">
        <v>5427</v>
      </c>
      <c r="L133" s="210">
        <v>220</v>
      </c>
      <c r="M133" s="232">
        <f>K133*L133</f>
        <v>1193940</v>
      </c>
      <c r="N133" s="227"/>
      <c r="O133" s="227"/>
      <c r="P133" s="227"/>
      <c r="Q133" s="77"/>
      <c r="R133" s="77"/>
      <c r="S133" s="227"/>
      <c r="T133" s="77"/>
      <c r="U133" s="77"/>
      <c r="V133" s="77"/>
      <c r="W133" s="77"/>
      <c r="X133" s="77"/>
      <c r="Y133" s="77"/>
      <c r="Z133" s="77"/>
      <c r="AA133" s="77"/>
    </row>
    <row r="134" spans="1:27" s="76" customFormat="1" ht="16.5">
      <c r="A134" s="210">
        <v>3</v>
      </c>
      <c r="B134" s="121" t="s">
        <v>280</v>
      </c>
      <c r="C134" s="121">
        <v>223960</v>
      </c>
      <c r="D134" s="121">
        <v>254800</v>
      </c>
      <c r="E134" s="229">
        <f>D134/C134</f>
        <v>1.1377031612787998</v>
      </c>
      <c r="F134" s="113"/>
      <c r="G134" s="114"/>
      <c r="H134" s="115"/>
      <c r="I134" s="115"/>
      <c r="J134" s="121" t="s">
        <v>279</v>
      </c>
      <c r="K134" s="233">
        <v>3765</v>
      </c>
      <c r="L134" s="210">
        <v>220</v>
      </c>
      <c r="M134" s="232">
        <f>K134*L134</f>
        <v>828300</v>
      </c>
      <c r="N134" s="227"/>
      <c r="O134" s="227"/>
      <c r="P134" s="227"/>
      <c r="Q134" s="77"/>
      <c r="R134" s="77"/>
      <c r="S134" s="227"/>
      <c r="T134" s="77"/>
      <c r="U134" s="77"/>
      <c r="V134" s="77"/>
      <c r="W134" s="77"/>
      <c r="X134" s="77"/>
      <c r="Y134" s="77"/>
      <c r="Z134" s="77"/>
      <c r="AA134" s="77"/>
    </row>
    <row r="135" spans="1:27" s="76" customFormat="1" ht="16.5">
      <c r="A135" s="210"/>
      <c r="B135" s="174" t="s">
        <v>10</v>
      </c>
      <c r="C135" s="212">
        <v>2246200</v>
      </c>
      <c r="D135" s="212">
        <v>2218444</v>
      </c>
      <c r="E135" s="229">
        <f>D135/C135</f>
        <v>0.9876431306206037</v>
      </c>
      <c r="F135" s="113"/>
      <c r="G135" s="114"/>
      <c r="H135" s="115"/>
      <c r="I135" s="115"/>
      <c r="J135" s="121" t="s">
        <v>280</v>
      </c>
      <c r="K135" s="252">
        <v>1018</v>
      </c>
      <c r="L135" s="210">
        <v>220</v>
      </c>
      <c r="M135" s="232">
        <f>K135*L135</f>
        <v>223960</v>
      </c>
      <c r="N135" s="227"/>
      <c r="O135" s="227"/>
      <c r="P135" s="227"/>
      <c r="Q135" s="77"/>
      <c r="R135" s="77"/>
      <c r="S135" s="227"/>
      <c r="T135" s="77"/>
      <c r="U135" s="77"/>
      <c r="V135" s="77"/>
      <c r="W135" s="77"/>
      <c r="X135" s="77"/>
      <c r="Y135" s="77"/>
      <c r="Z135" s="77"/>
      <c r="AA135" s="77"/>
    </row>
    <row r="136" spans="1:27" s="76" customFormat="1" ht="16.5">
      <c r="A136" s="253"/>
      <c r="B136" s="178"/>
      <c r="C136" s="236"/>
      <c r="D136" s="236"/>
      <c r="E136" s="237"/>
      <c r="F136" s="113"/>
      <c r="G136" s="114"/>
      <c r="H136" s="115"/>
      <c r="I136" s="115"/>
      <c r="J136" s="121" t="s">
        <v>10</v>
      </c>
      <c r="K136" s="252">
        <v>10210</v>
      </c>
      <c r="L136" s="210">
        <v>220</v>
      </c>
      <c r="M136" s="232">
        <f>SUM(M133:M135)</f>
        <v>2246200</v>
      </c>
      <c r="N136" s="227"/>
      <c r="O136" s="227"/>
      <c r="P136" s="227"/>
      <c r="Q136" s="77"/>
      <c r="R136" s="77"/>
      <c r="S136" s="227"/>
      <c r="T136" s="77"/>
      <c r="U136" s="77"/>
      <c r="V136" s="77"/>
      <c r="W136" s="77"/>
      <c r="X136" s="77"/>
      <c r="Y136" s="77"/>
      <c r="Z136" s="77"/>
      <c r="AA136" s="77"/>
    </row>
    <row r="137" spans="1:27" s="76" customFormat="1" ht="16.5">
      <c r="A137" s="253"/>
      <c r="B137" s="178"/>
      <c r="C137" s="236"/>
      <c r="D137" s="236"/>
      <c r="E137" s="237"/>
      <c r="F137" s="113"/>
      <c r="G137" s="114"/>
      <c r="H137" s="115"/>
      <c r="I137" s="115"/>
      <c r="J137" s="241"/>
      <c r="K137" s="242"/>
      <c r="L137" s="144"/>
      <c r="M137" s="234"/>
      <c r="N137" s="227"/>
      <c r="O137" s="227"/>
      <c r="P137" s="227"/>
      <c r="Q137" s="77"/>
      <c r="R137" s="77"/>
      <c r="S137" s="227"/>
      <c r="T137" s="77"/>
      <c r="U137" s="77"/>
      <c r="V137" s="77"/>
      <c r="W137" s="77"/>
      <c r="X137" s="77"/>
      <c r="Y137" s="77"/>
      <c r="Z137" s="77"/>
      <c r="AA137" s="77"/>
    </row>
    <row r="138" spans="1:27" s="76" customFormat="1" ht="16.5">
      <c r="A138" s="253"/>
      <c r="B138" s="178"/>
      <c r="C138" s="236"/>
      <c r="D138" s="236"/>
      <c r="E138" s="237"/>
      <c r="F138" s="113"/>
      <c r="G138" s="114"/>
      <c r="H138" s="115"/>
      <c r="I138" s="115"/>
      <c r="J138" s="241"/>
      <c r="K138" s="242"/>
      <c r="L138" s="144"/>
      <c r="M138" s="234"/>
      <c r="N138" s="227"/>
      <c r="O138" s="227"/>
      <c r="P138" s="227"/>
      <c r="Q138" s="77"/>
      <c r="R138" s="77"/>
      <c r="S138" s="227"/>
      <c r="T138" s="77"/>
      <c r="U138" s="77"/>
      <c r="V138" s="77"/>
      <c r="W138" s="77"/>
      <c r="X138" s="77"/>
      <c r="Y138" s="77"/>
      <c r="Z138" s="77"/>
      <c r="AA138" s="77"/>
    </row>
    <row r="139" spans="1:27" s="76" customFormat="1" ht="15">
      <c r="A139" s="234"/>
      <c r="B139" s="235"/>
      <c r="C139" s="236"/>
      <c r="D139" s="236"/>
      <c r="E139" s="237"/>
      <c r="F139" s="238"/>
      <c r="G139" s="114"/>
      <c r="H139" s="115"/>
      <c r="I139" s="115"/>
      <c r="J139" s="115"/>
      <c r="K139" s="115"/>
      <c r="L139" s="115"/>
      <c r="M139" s="115"/>
      <c r="N139" s="227"/>
      <c r="O139" s="227"/>
      <c r="P139" s="22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</row>
    <row r="140" spans="1:27" s="158" customFormat="1" ht="16.5" customHeight="1">
      <c r="A140" s="578" t="s">
        <v>89</v>
      </c>
      <c r="B140" s="578"/>
      <c r="C140" s="578"/>
      <c r="D140" s="578"/>
      <c r="E140" s="578"/>
      <c r="F140" s="578"/>
      <c r="G140" s="156"/>
      <c r="H140" s="157"/>
      <c r="I140" s="157"/>
      <c r="J140" s="254"/>
      <c r="K140" s="254"/>
      <c r="L140" s="254"/>
      <c r="M140" s="254"/>
      <c r="N140" s="254"/>
      <c r="O140" s="254"/>
      <c r="P140" s="254"/>
      <c r="Q140" s="234"/>
      <c r="R140" s="234"/>
      <c r="S140" s="234"/>
      <c r="T140" s="234"/>
      <c r="U140" s="234"/>
      <c r="V140" s="234"/>
      <c r="W140" s="234"/>
      <c r="X140" s="234"/>
      <c r="Y140" s="234"/>
      <c r="Z140" s="234"/>
      <c r="AA140" s="234"/>
    </row>
    <row r="141" spans="1:27" s="158" customFormat="1" ht="16.5" customHeight="1">
      <c r="A141" s="123"/>
      <c r="B141" s="123"/>
      <c r="C141" s="123"/>
      <c r="D141" s="123"/>
      <c r="E141" s="123"/>
      <c r="F141" s="146"/>
      <c r="G141" s="156"/>
      <c r="H141" s="157"/>
      <c r="I141" s="157"/>
      <c r="J141" s="254"/>
      <c r="K141" s="254"/>
      <c r="L141" s="254"/>
      <c r="M141" s="254"/>
      <c r="N141" s="254"/>
      <c r="O141" s="254"/>
      <c r="P141" s="254"/>
      <c r="Q141" s="234"/>
      <c r="R141" s="234"/>
      <c r="S141" s="234"/>
      <c r="T141" s="234"/>
      <c r="U141" s="234"/>
      <c r="V141" s="234"/>
      <c r="W141" s="234"/>
      <c r="X141" s="234"/>
      <c r="Y141" s="234"/>
      <c r="Z141" s="234"/>
      <c r="AA141" s="234"/>
    </row>
    <row r="142" spans="1:27" s="260" customFormat="1" ht="16.5">
      <c r="A142" s="255" t="s">
        <v>72</v>
      </c>
      <c r="B142" s="119"/>
      <c r="C142" s="119"/>
      <c r="D142" s="219"/>
      <c r="E142" s="119"/>
      <c r="F142" s="148"/>
      <c r="G142" s="256"/>
      <c r="H142" s="257"/>
      <c r="I142" s="257"/>
      <c r="J142" s="258"/>
      <c r="K142" s="258"/>
      <c r="L142" s="258"/>
      <c r="M142" s="258"/>
      <c r="N142" s="258"/>
      <c r="O142" s="258"/>
      <c r="P142" s="258"/>
      <c r="Q142" s="259"/>
      <c r="R142" s="259"/>
      <c r="S142" s="259"/>
      <c r="T142" s="259"/>
      <c r="U142" s="259"/>
      <c r="V142" s="259"/>
      <c r="W142" s="259"/>
      <c r="X142" s="259"/>
      <c r="Y142" s="259"/>
      <c r="Z142" s="259"/>
      <c r="AA142" s="259"/>
    </row>
    <row r="143" spans="1:27" s="169" customFormat="1" ht="40.5" customHeight="1">
      <c r="A143" s="100" t="s">
        <v>2</v>
      </c>
      <c r="B143" s="100"/>
      <c r="C143" s="100" t="s">
        <v>3</v>
      </c>
      <c r="D143" s="100" t="s">
        <v>4</v>
      </c>
      <c r="E143" s="100" t="s">
        <v>5</v>
      </c>
      <c r="F143" s="165" t="s">
        <v>6</v>
      </c>
      <c r="G143" s="246"/>
      <c r="H143" s="247"/>
      <c r="I143" s="247"/>
      <c r="J143" s="251"/>
      <c r="K143" s="251"/>
      <c r="L143" s="251"/>
      <c r="M143" s="251"/>
      <c r="N143" s="251"/>
      <c r="O143" s="251"/>
      <c r="P143" s="251"/>
      <c r="Q143" s="185"/>
      <c r="R143" s="185"/>
      <c r="S143" s="185"/>
      <c r="T143" s="185"/>
      <c r="U143" s="185"/>
      <c r="V143" s="185"/>
      <c r="W143" s="185"/>
      <c r="X143" s="185"/>
      <c r="Y143" s="185"/>
      <c r="Z143" s="185"/>
      <c r="AA143" s="185"/>
    </row>
    <row r="144" spans="1:27" s="76" customFormat="1" ht="25.5" customHeight="1">
      <c r="A144" s="150">
        <v>1</v>
      </c>
      <c r="B144" s="150">
        <v>2</v>
      </c>
      <c r="C144" s="150">
        <v>3</v>
      </c>
      <c r="D144" s="150">
        <v>4</v>
      </c>
      <c r="E144" s="150" t="s">
        <v>7</v>
      </c>
      <c r="F144" s="261">
        <v>6</v>
      </c>
      <c r="G144" s="114"/>
      <c r="H144" s="115"/>
      <c r="I144" s="115"/>
      <c r="J144" s="227"/>
      <c r="K144" s="227"/>
      <c r="L144" s="227"/>
      <c r="M144" s="227"/>
      <c r="N144" s="227"/>
      <c r="O144" s="227"/>
      <c r="P144" s="22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</row>
    <row r="145" spans="1:27" s="76" customFormat="1" ht="36" customHeight="1">
      <c r="A145" s="210">
        <v>1</v>
      </c>
      <c r="B145" s="137" t="s">
        <v>378</v>
      </c>
      <c r="C145" s="262">
        <v>32.45</v>
      </c>
      <c r="D145" s="262">
        <v>32.45</v>
      </c>
      <c r="E145" s="262">
        <f>D145-C145</f>
        <v>0</v>
      </c>
      <c r="F145" s="172">
        <f>E145/C145</f>
        <v>0</v>
      </c>
      <c r="G145" s="114"/>
      <c r="H145" s="115"/>
      <c r="I145" s="115"/>
      <c r="J145" s="227"/>
      <c r="K145" s="227"/>
      <c r="L145" s="227"/>
      <c r="M145" s="227"/>
      <c r="N145" s="227"/>
      <c r="O145" s="227"/>
      <c r="P145" s="254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</row>
    <row r="146" spans="1:27" s="76" customFormat="1" ht="26.25" customHeight="1">
      <c r="A146" s="210">
        <v>2</v>
      </c>
      <c r="B146" s="137" t="s">
        <v>347</v>
      </c>
      <c r="C146" s="262">
        <v>626.29</v>
      </c>
      <c r="D146" s="262">
        <v>626.29</v>
      </c>
      <c r="E146" s="262">
        <f>D146-C146</f>
        <v>0</v>
      </c>
      <c r="F146" s="172">
        <f>E146/C146</f>
        <v>0</v>
      </c>
      <c r="G146" s="114"/>
      <c r="H146" s="115"/>
      <c r="I146" s="115"/>
      <c r="J146" s="227"/>
      <c r="K146" s="227"/>
      <c r="L146" s="227"/>
      <c r="M146" s="227"/>
      <c r="N146" s="227"/>
      <c r="O146" s="227"/>
      <c r="P146" s="227"/>
      <c r="Q146" s="227"/>
      <c r="R146" s="227"/>
      <c r="S146" s="77"/>
      <c r="T146" s="77"/>
      <c r="U146" s="77"/>
      <c r="V146" s="77"/>
      <c r="W146" s="77"/>
      <c r="X146" s="77"/>
      <c r="Y146" s="77"/>
      <c r="Z146" s="77"/>
      <c r="AA146" s="77"/>
    </row>
    <row r="147" spans="1:27" s="76" customFormat="1" ht="29.25" customHeight="1">
      <c r="A147" s="210">
        <v>3</v>
      </c>
      <c r="B147" s="137" t="s">
        <v>386</v>
      </c>
      <c r="C147" s="262">
        <v>626.29</v>
      </c>
      <c r="D147" s="262">
        <v>626.29</v>
      </c>
      <c r="E147" s="262">
        <f>D147-C147</f>
        <v>0</v>
      </c>
      <c r="F147" s="172">
        <f>E147/C147</f>
        <v>0</v>
      </c>
      <c r="G147" s="114"/>
      <c r="H147" s="115"/>
      <c r="I147" s="115"/>
      <c r="J147" s="198"/>
      <c r="K147" s="198"/>
      <c r="L147" s="198"/>
      <c r="M147" s="198"/>
      <c r="N147" s="198"/>
      <c r="O147" s="198"/>
      <c r="P147" s="227"/>
      <c r="Q147" s="263"/>
      <c r="R147" s="263"/>
      <c r="S147" s="77"/>
      <c r="T147" s="77"/>
      <c r="U147" s="77"/>
      <c r="V147" s="77"/>
      <c r="W147" s="77"/>
      <c r="X147" s="77"/>
      <c r="Y147" s="77"/>
      <c r="Z147" s="77"/>
      <c r="AA147" s="77"/>
    </row>
    <row r="148" spans="1:27" s="76" customFormat="1" ht="15">
      <c r="A148" s="264"/>
      <c r="F148" s="113"/>
      <c r="G148" s="114"/>
      <c r="H148" s="115"/>
      <c r="I148" s="115"/>
      <c r="J148" s="227"/>
      <c r="K148" s="227"/>
      <c r="L148" s="227"/>
      <c r="M148" s="227"/>
      <c r="N148" s="227"/>
      <c r="O148" s="227"/>
      <c r="P148" s="22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</row>
    <row r="149" spans="1:16" s="76" customFormat="1" ht="15">
      <c r="A149" s="264"/>
      <c r="F149" s="113"/>
      <c r="G149" s="114"/>
      <c r="H149" s="115"/>
      <c r="I149" s="115"/>
      <c r="J149" s="115"/>
      <c r="K149" s="115"/>
      <c r="L149" s="115"/>
      <c r="M149" s="115"/>
      <c r="N149" s="115"/>
      <c r="O149" s="115"/>
      <c r="P149" s="115"/>
    </row>
    <row r="150" spans="1:16" s="260" customFormat="1" ht="16.5">
      <c r="A150" s="265" t="s">
        <v>73</v>
      </c>
      <c r="B150" s="266"/>
      <c r="C150" s="266"/>
      <c r="D150" s="266"/>
      <c r="E150" s="267"/>
      <c r="F150" s="268"/>
      <c r="G150" s="256"/>
      <c r="H150" s="257"/>
      <c r="I150" s="257"/>
      <c r="J150" s="257"/>
      <c r="K150" s="257"/>
      <c r="L150" s="257"/>
      <c r="M150" s="257"/>
      <c r="N150" s="257"/>
      <c r="O150" s="257"/>
      <c r="P150" s="257"/>
    </row>
    <row r="151" spans="1:28" s="260" customFormat="1" ht="16.5">
      <c r="A151" s="265"/>
      <c r="B151" s="266"/>
      <c r="C151" s="266"/>
      <c r="D151" s="266"/>
      <c r="E151" s="267"/>
      <c r="F151" s="268"/>
      <c r="G151" s="256"/>
      <c r="H151" s="257"/>
      <c r="I151" s="257"/>
      <c r="J151" s="258"/>
      <c r="K151" s="258"/>
      <c r="L151" s="258"/>
      <c r="M151" s="258"/>
      <c r="N151" s="258"/>
      <c r="O151" s="258"/>
      <c r="P151" s="258"/>
      <c r="Q151" s="259"/>
      <c r="R151" s="259"/>
      <c r="S151" s="259"/>
      <c r="T151" s="259"/>
      <c r="U151" s="259"/>
      <c r="V151" s="259"/>
      <c r="W151" s="259"/>
      <c r="X151" s="259"/>
      <c r="Y151" s="259"/>
      <c r="Z151" s="259"/>
      <c r="AA151" s="259"/>
      <c r="AB151" s="259"/>
    </row>
    <row r="152" spans="1:28" s="260" customFormat="1" ht="16.5">
      <c r="A152" s="605" t="s">
        <v>379</v>
      </c>
      <c r="B152" s="605"/>
      <c r="C152" s="605"/>
      <c r="D152" s="269"/>
      <c r="E152" s="119"/>
      <c r="F152" s="202"/>
      <c r="G152" s="270"/>
      <c r="H152" s="270"/>
      <c r="I152" s="270"/>
      <c r="J152" s="270"/>
      <c r="K152" s="270"/>
      <c r="L152" s="270"/>
      <c r="M152" s="270"/>
      <c r="N152" s="270"/>
      <c r="O152" s="270"/>
      <c r="P152" s="270"/>
      <c r="Q152" s="271"/>
      <c r="R152" s="271"/>
      <c r="S152" s="271"/>
      <c r="T152" s="271"/>
      <c r="U152" s="259"/>
      <c r="V152" s="259"/>
      <c r="W152" s="259"/>
      <c r="X152" s="259"/>
      <c r="Y152" s="259"/>
      <c r="Z152" s="259"/>
      <c r="AA152" s="259"/>
      <c r="AB152" s="259"/>
    </row>
    <row r="153" spans="1:28" s="76" customFormat="1" ht="17.25">
      <c r="A153" s="565" t="s">
        <v>320</v>
      </c>
      <c r="B153" s="565"/>
      <c r="C153" s="565"/>
      <c r="D153" s="565"/>
      <c r="E153" s="148" t="s">
        <v>404</v>
      </c>
      <c r="F153" s="113"/>
      <c r="G153" s="272"/>
      <c r="H153" s="273"/>
      <c r="I153" s="273"/>
      <c r="J153" s="273"/>
      <c r="K153" s="273"/>
      <c r="L153" s="273"/>
      <c r="M153" s="273"/>
      <c r="N153" s="273"/>
      <c r="O153" s="273"/>
      <c r="P153" s="273"/>
      <c r="Q153" s="274"/>
      <c r="R153" s="274"/>
      <c r="S153" s="274"/>
      <c r="T153" s="274"/>
      <c r="U153" s="77"/>
      <c r="V153" s="77"/>
      <c r="W153" s="77"/>
      <c r="X153" s="77"/>
      <c r="Y153" s="77"/>
      <c r="Z153" s="77"/>
      <c r="AA153" s="77"/>
      <c r="AB153" s="77"/>
    </row>
    <row r="154" spans="1:28" s="169" customFormat="1" ht="55.5" customHeight="1" thickBot="1">
      <c r="A154" s="100" t="s">
        <v>8</v>
      </c>
      <c r="B154" s="100" t="s">
        <v>9</v>
      </c>
      <c r="C154" s="100" t="s">
        <v>348</v>
      </c>
      <c r="D154" s="100" t="s">
        <v>380</v>
      </c>
      <c r="E154" s="100" t="s">
        <v>349</v>
      </c>
      <c r="F154" s="275"/>
      <c r="G154" s="246"/>
      <c r="H154" s="247"/>
      <c r="I154" s="247"/>
      <c r="J154" s="251"/>
      <c r="K154" s="251"/>
      <c r="L154" s="251"/>
      <c r="M154" s="251"/>
      <c r="N154" s="251"/>
      <c r="O154" s="251"/>
      <c r="P154" s="251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5"/>
    </row>
    <row r="155" spans="1:28" s="76" customFormat="1" ht="27">
      <c r="A155" s="210">
        <v>1</v>
      </c>
      <c r="B155" s="121" t="s">
        <v>278</v>
      </c>
      <c r="C155" s="121">
        <v>315.82000000000005</v>
      </c>
      <c r="D155" s="276">
        <v>18.89</v>
      </c>
      <c r="E155" s="277">
        <f>D155/C155</f>
        <v>0.0598125514533595</v>
      </c>
      <c r="F155" s="278"/>
      <c r="G155" s="114"/>
      <c r="H155" s="115"/>
      <c r="I155" s="115"/>
      <c r="J155" s="230" t="s">
        <v>16</v>
      </c>
      <c r="K155" s="230" t="s">
        <v>350</v>
      </c>
      <c r="L155" s="231" t="s">
        <v>351</v>
      </c>
      <c r="M155" s="279" t="s">
        <v>177</v>
      </c>
      <c r="N155" s="227"/>
      <c r="O155" s="230" t="s">
        <v>16</v>
      </c>
      <c r="P155" s="230" t="s">
        <v>352</v>
      </c>
      <c r="Q155" s="231" t="s">
        <v>293</v>
      </c>
      <c r="R155" s="279" t="s">
        <v>180</v>
      </c>
      <c r="S155" s="280"/>
      <c r="T155" s="280"/>
      <c r="U155" s="263"/>
      <c r="V155" s="280"/>
      <c r="W155" s="280"/>
      <c r="X155" s="263"/>
      <c r="Y155" s="77"/>
      <c r="Z155" s="77"/>
      <c r="AA155" s="77"/>
      <c r="AB155" s="77"/>
    </row>
    <row r="156" spans="1:28" s="76" customFormat="1" ht="16.5">
      <c r="A156" s="210">
        <v>2</v>
      </c>
      <c r="B156" s="121" t="s">
        <v>279</v>
      </c>
      <c r="C156" s="121">
        <v>227.26</v>
      </c>
      <c r="D156" s="276">
        <v>12.620000000000001</v>
      </c>
      <c r="E156" s="277">
        <f>D156/C156</f>
        <v>0.05553110974214557</v>
      </c>
      <c r="F156" s="278"/>
      <c r="G156" s="114"/>
      <c r="H156" s="115"/>
      <c r="I156" s="115"/>
      <c r="J156" s="121" t="s">
        <v>278</v>
      </c>
      <c r="K156" s="281">
        <v>151.52</v>
      </c>
      <c r="L156" s="282">
        <v>164.3</v>
      </c>
      <c r="M156" s="283">
        <f>SUM(K156:L156)</f>
        <v>315.82000000000005</v>
      </c>
      <c r="N156" s="227"/>
      <c r="O156" s="121" t="s">
        <v>278</v>
      </c>
      <c r="P156" s="284">
        <v>7.1</v>
      </c>
      <c r="Q156" s="285">
        <v>11.79</v>
      </c>
      <c r="R156" s="286">
        <f>P156+Q156</f>
        <v>18.89</v>
      </c>
      <c r="S156" s="280"/>
      <c r="T156" s="280"/>
      <c r="U156" s="263"/>
      <c r="V156" s="280"/>
      <c r="W156" s="280"/>
      <c r="X156" s="263"/>
      <c r="Y156" s="77"/>
      <c r="Z156" s="77"/>
      <c r="AA156" s="77"/>
      <c r="AB156" s="77"/>
    </row>
    <row r="157" spans="1:28" s="76" customFormat="1" ht="16.5">
      <c r="A157" s="210">
        <v>3</v>
      </c>
      <c r="B157" s="121" t="s">
        <v>280</v>
      </c>
      <c r="C157" s="121">
        <v>83.21000000000001</v>
      </c>
      <c r="D157" s="276">
        <v>0.9400000000000001</v>
      </c>
      <c r="E157" s="277">
        <f>D157/C157</f>
        <v>0.011296719144333613</v>
      </c>
      <c r="F157" s="278"/>
      <c r="G157" s="114"/>
      <c r="H157" s="115"/>
      <c r="I157" s="115"/>
      <c r="J157" s="121" t="s">
        <v>279</v>
      </c>
      <c r="K157" s="281">
        <v>111.88</v>
      </c>
      <c r="L157" s="282">
        <v>115.38</v>
      </c>
      <c r="M157" s="283">
        <f>SUM(K157:L157)</f>
        <v>227.26</v>
      </c>
      <c r="N157" s="227"/>
      <c r="O157" s="121" t="s">
        <v>279</v>
      </c>
      <c r="P157" s="284">
        <v>5.75</v>
      </c>
      <c r="Q157" s="285">
        <v>6.87</v>
      </c>
      <c r="R157" s="286">
        <f>P157+Q157</f>
        <v>12.620000000000001</v>
      </c>
      <c r="S157" s="280"/>
      <c r="T157" s="280"/>
      <c r="U157" s="287"/>
      <c r="V157" s="280"/>
      <c r="W157" s="280"/>
      <c r="X157" s="263"/>
      <c r="Y157" s="77"/>
      <c r="Z157" s="77"/>
      <c r="AA157" s="77"/>
      <c r="AB157" s="77"/>
    </row>
    <row r="158" spans="1:28" s="76" customFormat="1" ht="16.5">
      <c r="A158" s="288"/>
      <c r="B158" s="174" t="s">
        <v>10</v>
      </c>
      <c r="C158" s="289">
        <v>626.29</v>
      </c>
      <c r="D158" s="290">
        <v>32.45</v>
      </c>
      <c r="E158" s="277">
        <f>D158/C158</f>
        <v>0.0518130578486005</v>
      </c>
      <c r="F158" s="113"/>
      <c r="G158" s="114"/>
      <c r="H158" s="115"/>
      <c r="I158" s="115"/>
      <c r="J158" s="121" t="s">
        <v>280</v>
      </c>
      <c r="K158" s="281">
        <v>44.76</v>
      </c>
      <c r="L158" s="282">
        <v>38.45</v>
      </c>
      <c r="M158" s="283">
        <f>SUM(K158:L158)</f>
        <v>83.21000000000001</v>
      </c>
      <c r="N158" s="227"/>
      <c r="O158" s="121" t="s">
        <v>280</v>
      </c>
      <c r="P158" s="284">
        <v>0.8</v>
      </c>
      <c r="Q158" s="285">
        <v>0.14</v>
      </c>
      <c r="R158" s="286">
        <f>P158+Q158</f>
        <v>0.9400000000000001</v>
      </c>
      <c r="S158" s="77"/>
      <c r="T158" s="77"/>
      <c r="U158" s="263"/>
      <c r="V158" s="263"/>
      <c r="W158" s="263"/>
      <c r="X158" s="77"/>
      <c r="Y158" s="77"/>
      <c r="Z158" s="77"/>
      <c r="AA158" s="77"/>
      <c r="AB158" s="77"/>
    </row>
    <row r="159" spans="6:28" s="76" customFormat="1" ht="16.5">
      <c r="F159" s="113"/>
      <c r="G159" s="114"/>
      <c r="H159" s="115"/>
      <c r="I159" s="115"/>
      <c r="J159" s="121" t="s">
        <v>10</v>
      </c>
      <c r="K159" s="281">
        <v>308.15999999999997</v>
      </c>
      <c r="L159" s="282">
        <v>318.13</v>
      </c>
      <c r="M159" s="283">
        <f>SUM(K159:L159)</f>
        <v>626.29</v>
      </c>
      <c r="N159" s="227"/>
      <c r="O159" s="121" t="s">
        <v>10</v>
      </c>
      <c r="P159" s="284">
        <v>13.65</v>
      </c>
      <c r="Q159" s="285">
        <v>18.8</v>
      </c>
      <c r="R159" s="286">
        <f>P159+Q159</f>
        <v>32.45</v>
      </c>
      <c r="S159" s="77"/>
      <c r="T159" s="77"/>
      <c r="U159" s="77"/>
      <c r="V159" s="77"/>
      <c r="W159" s="77"/>
      <c r="X159" s="77"/>
      <c r="Y159" s="77"/>
      <c r="Z159" s="77"/>
      <c r="AA159" s="77"/>
      <c r="AB159" s="77"/>
    </row>
    <row r="160" spans="6:28" s="76" customFormat="1" ht="15.75">
      <c r="F160" s="113"/>
      <c r="G160" s="114"/>
      <c r="H160" s="115"/>
      <c r="I160" s="115"/>
      <c r="J160" s="291"/>
      <c r="K160" s="292"/>
      <c r="L160" s="293"/>
      <c r="M160" s="240"/>
      <c r="N160" s="227"/>
      <c r="O160" s="227"/>
      <c r="P160" s="198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</row>
    <row r="161" spans="1:28" s="260" customFormat="1" ht="17.25">
      <c r="A161" s="605" t="s">
        <v>387</v>
      </c>
      <c r="B161" s="605"/>
      <c r="C161" s="605"/>
      <c r="D161" s="605"/>
      <c r="E161" s="119"/>
      <c r="F161" s="294"/>
      <c r="G161" s="270"/>
      <c r="H161" s="270"/>
      <c r="I161" s="270"/>
      <c r="J161" s="291"/>
      <c r="K161" s="292"/>
      <c r="L161" s="293"/>
      <c r="M161" s="240"/>
      <c r="N161" s="270"/>
      <c r="O161" s="270"/>
      <c r="P161" s="270"/>
      <c r="Q161" s="271"/>
      <c r="R161" s="271"/>
      <c r="S161" s="271"/>
      <c r="T161" s="271"/>
      <c r="U161" s="259"/>
      <c r="V161" s="259"/>
      <c r="W161" s="259"/>
      <c r="X161" s="259"/>
      <c r="Y161" s="259"/>
      <c r="Z161" s="259"/>
      <c r="AA161" s="259"/>
      <c r="AB161" s="259"/>
    </row>
    <row r="162" spans="1:151" s="76" customFormat="1" ht="17.25">
      <c r="A162" s="565" t="s">
        <v>321</v>
      </c>
      <c r="B162" s="565"/>
      <c r="C162" s="565"/>
      <c r="D162" s="565"/>
      <c r="E162" s="148" t="s">
        <v>404</v>
      </c>
      <c r="F162" s="113"/>
      <c r="G162" s="114"/>
      <c r="H162" s="115"/>
      <c r="I162" s="115"/>
      <c r="J162" s="291"/>
      <c r="K162" s="292"/>
      <c r="L162" s="293"/>
      <c r="M162" s="240"/>
      <c r="N162" s="227"/>
      <c r="O162" s="227"/>
      <c r="P162" s="22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EU162" s="76" t="s">
        <v>157</v>
      </c>
    </row>
    <row r="163" spans="1:28" s="76" customFormat="1" ht="52.5" customHeight="1" thickBot="1">
      <c r="A163" s="100" t="s">
        <v>2</v>
      </c>
      <c r="B163" s="100" t="s">
        <v>9</v>
      </c>
      <c r="C163" s="100" t="s">
        <v>353</v>
      </c>
      <c r="D163" s="100" t="s">
        <v>394</v>
      </c>
      <c r="E163" s="100" t="s">
        <v>354</v>
      </c>
      <c r="F163" s="278"/>
      <c r="G163" s="114"/>
      <c r="H163" s="115"/>
      <c r="I163" s="115"/>
      <c r="J163" s="291"/>
      <c r="K163" s="292"/>
      <c r="L163" s="293"/>
      <c r="M163" s="240"/>
      <c r="N163" s="227"/>
      <c r="O163" s="227"/>
      <c r="P163" s="22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</row>
    <row r="164" spans="1:28" s="76" customFormat="1" ht="15" customHeight="1">
      <c r="A164" s="295">
        <v>1</v>
      </c>
      <c r="B164" s="121" t="s">
        <v>278</v>
      </c>
      <c r="C164" s="296">
        <v>315.82000000000005</v>
      </c>
      <c r="D164" s="296">
        <v>8.25</v>
      </c>
      <c r="E164" s="108">
        <f>D164/C164</f>
        <v>0.026122474827433344</v>
      </c>
      <c r="F164" s="113"/>
      <c r="G164" s="114"/>
      <c r="H164" s="115"/>
      <c r="I164" s="115"/>
      <c r="J164" s="230" t="s">
        <v>16</v>
      </c>
      <c r="K164" s="230" t="s">
        <v>178</v>
      </c>
      <c r="L164" s="231" t="s">
        <v>179</v>
      </c>
      <c r="M164" s="297" t="s">
        <v>41</v>
      </c>
      <c r="N164" s="227"/>
      <c r="O164" s="227"/>
      <c r="P164" s="298"/>
      <c r="Q164" s="280"/>
      <c r="R164" s="280"/>
      <c r="S164" s="280"/>
      <c r="T164" s="263"/>
      <c r="U164" s="77"/>
      <c r="V164" s="77"/>
      <c r="W164" s="77"/>
      <c r="X164" s="77"/>
      <c r="Y164" s="77"/>
      <c r="Z164" s="77"/>
      <c r="AA164" s="77"/>
      <c r="AB164" s="77"/>
    </row>
    <row r="165" spans="1:28" s="76" customFormat="1" ht="16.5">
      <c r="A165" s="295">
        <v>2</v>
      </c>
      <c r="B165" s="121" t="s">
        <v>279</v>
      </c>
      <c r="C165" s="296">
        <v>227.26</v>
      </c>
      <c r="D165" s="296">
        <v>5.449999999999989</v>
      </c>
      <c r="E165" s="108">
        <f>D165/C165</f>
        <v>0.023981342955205442</v>
      </c>
      <c r="F165" s="113"/>
      <c r="G165" s="114"/>
      <c r="H165" s="115"/>
      <c r="I165" s="115"/>
      <c r="J165" s="121" t="s">
        <v>278</v>
      </c>
      <c r="K165" s="299">
        <v>5.77000000000001</v>
      </c>
      <c r="L165" s="300">
        <v>2.4799999999999898</v>
      </c>
      <c r="M165" s="301">
        <f>SUM(K165:L165)</f>
        <v>8.25</v>
      </c>
      <c r="N165" s="227"/>
      <c r="O165" s="227"/>
      <c r="P165" s="298"/>
      <c r="Q165" s="280"/>
      <c r="R165" s="280"/>
      <c r="S165" s="280"/>
      <c r="T165" s="263"/>
      <c r="U165" s="77"/>
      <c r="V165" s="77"/>
      <c r="W165" s="77"/>
      <c r="X165" s="77"/>
      <c r="Y165" s="77"/>
      <c r="Z165" s="77"/>
      <c r="AA165" s="77"/>
      <c r="AB165" s="77"/>
    </row>
    <row r="166" spans="1:28" s="76" customFormat="1" ht="16.5">
      <c r="A166" s="295">
        <v>3</v>
      </c>
      <c r="B166" s="121" t="s">
        <v>280</v>
      </c>
      <c r="C166" s="296">
        <v>83.21000000000001</v>
      </c>
      <c r="D166" s="296">
        <v>3.950000000000003</v>
      </c>
      <c r="E166" s="108">
        <f>D166/C166</f>
        <v>0.04747025597884873</v>
      </c>
      <c r="F166" s="113"/>
      <c r="G166" s="114"/>
      <c r="H166" s="115"/>
      <c r="I166" s="115"/>
      <c r="J166" s="121" t="s">
        <v>279</v>
      </c>
      <c r="K166" s="299">
        <v>4.1299999999999955</v>
      </c>
      <c r="L166" s="300">
        <v>1.3199999999999932</v>
      </c>
      <c r="M166" s="301">
        <f>SUM(K166:L166)</f>
        <v>5.449999999999989</v>
      </c>
      <c r="N166" s="227"/>
      <c r="O166" s="227"/>
      <c r="P166" s="298"/>
      <c r="Q166" s="280"/>
      <c r="R166" s="280"/>
      <c r="S166" s="280"/>
      <c r="T166" s="263"/>
      <c r="U166" s="77"/>
      <c r="V166" s="77"/>
      <c r="W166" s="77"/>
      <c r="X166" s="77"/>
      <c r="Y166" s="77"/>
      <c r="Z166" s="77"/>
      <c r="AA166" s="77"/>
      <c r="AB166" s="77"/>
    </row>
    <row r="167" spans="1:28" s="76" customFormat="1" ht="16.5">
      <c r="A167" s="302"/>
      <c r="B167" s="126" t="s">
        <v>10</v>
      </c>
      <c r="C167" s="303">
        <v>626.29</v>
      </c>
      <c r="D167" s="296">
        <v>17.64999999999992</v>
      </c>
      <c r="E167" s="139">
        <f>D167/C167</f>
        <v>0.02818183269731262</v>
      </c>
      <c r="F167" s="238"/>
      <c r="G167" s="114"/>
      <c r="H167" s="115"/>
      <c r="I167" s="115"/>
      <c r="J167" s="121" t="s">
        <v>280</v>
      </c>
      <c r="K167" s="299">
        <v>3.5799999999999983</v>
      </c>
      <c r="L167" s="300">
        <v>0.37000000000000455</v>
      </c>
      <c r="M167" s="301">
        <f>SUM(K167:L167)</f>
        <v>3.950000000000003</v>
      </c>
      <c r="N167" s="227"/>
      <c r="O167" s="227"/>
      <c r="P167" s="22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</row>
    <row r="168" spans="6:28" s="76" customFormat="1" ht="16.5">
      <c r="F168" s="113"/>
      <c r="G168" s="114"/>
      <c r="H168" s="115"/>
      <c r="I168" s="115"/>
      <c r="J168" s="121" t="s">
        <v>10</v>
      </c>
      <c r="K168" s="299">
        <v>13.479999999999905</v>
      </c>
      <c r="L168" s="300">
        <v>4.170000000000016</v>
      </c>
      <c r="M168" s="301">
        <f>SUM(K168:L168)</f>
        <v>17.64999999999992</v>
      </c>
      <c r="N168" s="227"/>
      <c r="O168" s="227"/>
      <c r="P168" s="22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</row>
    <row r="169" spans="6:28" s="76" customFormat="1" ht="16.5">
      <c r="F169" s="113"/>
      <c r="G169" s="114"/>
      <c r="H169" s="115"/>
      <c r="I169" s="115"/>
      <c r="J169" s="241"/>
      <c r="K169" s="304"/>
      <c r="L169" s="305"/>
      <c r="M169" s="227"/>
      <c r="N169" s="227"/>
      <c r="O169" s="227"/>
      <c r="P169" s="22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</row>
    <row r="170" spans="1:17" s="76" customFormat="1" ht="15">
      <c r="A170" s="306"/>
      <c r="B170" s="307"/>
      <c r="C170" s="307"/>
      <c r="D170" s="307"/>
      <c r="E170" s="307"/>
      <c r="F170" s="308"/>
      <c r="G170" s="114"/>
      <c r="H170" s="115"/>
      <c r="I170" s="115"/>
      <c r="J170" s="291"/>
      <c r="K170" s="304"/>
      <c r="L170" s="305"/>
      <c r="M170" s="227"/>
      <c r="N170" s="227"/>
      <c r="O170" s="227"/>
      <c r="P170" s="227"/>
      <c r="Q170" s="77"/>
    </row>
    <row r="171" spans="1:23" s="260" customFormat="1" ht="17.25">
      <c r="A171" s="255" t="s">
        <v>136</v>
      </c>
      <c r="B171" s="119"/>
      <c r="C171" s="119"/>
      <c r="D171" s="119"/>
      <c r="E171" s="119"/>
      <c r="F171" s="148"/>
      <c r="G171" s="256"/>
      <c r="H171" s="257"/>
      <c r="I171" s="257"/>
      <c r="J171" s="291"/>
      <c r="K171" s="304"/>
      <c r="L171" s="305"/>
      <c r="M171" s="227"/>
      <c r="N171" s="258"/>
      <c r="O171" s="258"/>
      <c r="P171" s="258"/>
      <c r="Q171" s="259"/>
      <c r="R171" s="259"/>
      <c r="S171" s="259"/>
      <c r="T171" s="259"/>
      <c r="U171" s="259"/>
      <c r="V171" s="259"/>
      <c r="W171" s="259"/>
    </row>
    <row r="172" spans="1:23" s="76" customFormat="1" ht="17.25">
      <c r="A172" s="255"/>
      <c r="B172" s="119"/>
      <c r="C172" s="119"/>
      <c r="D172" s="119"/>
      <c r="E172" s="119"/>
      <c r="F172" s="148" t="s">
        <v>11</v>
      </c>
      <c r="G172" s="114"/>
      <c r="H172" s="115"/>
      <c r="I172" s="115"/>
      <c r="J172" s="291"/>
      <c r="K172" s="304"/>
      <c r="L172" s="305"/>
      <c r="M172" s="227"/>
      <c r="N172" s="227"/>
      <c r="O172" s="227"/>
      <c r="P172" s="227"/>
      <c r="Q172" s="77"/>
      <c r="R172" s="77"/>
      <c r="S172" s="77"/>
      <c r="T172" s="77"/>
      <c r="U172" s="77"/>
      <c r="V172" s="77"/>
      <c r="W172" s="77"/>
    </row>
    <row r="173" spans="1:23" s="76" customFormat="1" ht="48" customHeight="1">
      <c r="A173" s="100" t="s">
        <v>12</v>
      </c>
      <c r="B173" s="100" t="s">
        <v>381</v>
      </c>
      <c r="C173" s="100" t="s">
        <v>294</v>
      </c>
      <c r="D173" s="100" t="s">
        <v>13</v>
      </c>
      <c r="E173" s="100" t="s">
        <v>14</v>
      </c>
      <c r="F173" s="165" t="s">
        <v>15</v>
      </c>
      <c r="G173" s="114"/>
      <c r="H173" s="115"/>
      <c r="I173" s="115"/>
      <c r="J173" s="291"/>
      <c r="K173" s="304"/>
      <c r="L173" s="305"/>
      <c r="M173" s="227"/>
      <c r="N173" s="227"/>
      <c r="O173" s="227"/>
      <c r="P173" s="227"/>
      <c r="Q173" s="77"/>
      <c r="R173" s="77"/>
      <c r="S173" s="77"/>
      <c r="T173" s="77"/>
      <c r="U173" s="77"/>
      <c r="V173" s="77"/>
      <c r="W173" s="77"/>
    </row>
    <row r="174" spans="1:23" s="76" customFormat="1" ht="16.5">
      <c r="A174" s="290">
        <f>C158</f>
        <v>626.29</v>
      </c>
      <c r="B174" s="276">
        <f>D158</f>
        <v>32.45</v>
      </c>
      <c r="C174" s="262">
        <v>655.72</v>
      </c>
      <c r="D174" s="309">
        <v>655.72</v>
      </c>
      <c r="E174" s="310">
        <f>D174/A174</f>
        <v>1.0469910105542162</v>
      </c>
      <c r="F174" s="311">
        <f>A174*85/100</f>
        <v>532.3465</v>
      </c>
      <c r="G174" s="114"/>
      <c r="H174" s="115"/>
      <c r="I174" s="115"/>
      <c r="J174" s="291"/>
      <c r="K174" s="304"/>
      <c r="L174" s="305"/>
      <c r="M174" s="227"/>
      <c r="N174" s="227"/>
      <c r="O174" s="227"/>
      <c r="P174" s="227"/>
      <c r="Q174" s="77"/>
      <c r="R174" s="77"/>
      <c r="S174" s="77"/>
      <c r="T174" s="77"/>
      <c r="U174" s="77"/>
      <c r="V174" s="77"/>
      <c r="W174" s="77"/>
    </row>
    <row r="175" spans="1:23" s="76" customFormat="1" ht="16.5">
      <c r="A175" s="596" t="s">
        <v>76</v>
      </c>
      <c r="B175" s="596"/>
      <c r="C175" s="596"/>
      <c r="D175" s="312"/>
      <c r="E175" s="313"/>
      <c r="F175" s="314"/>
      <c r="G175" s="114"/>
      <c r="H175" s="115"/>
      <c r="I175" s="115"/>
      <c r="J175" s="291"/>
      <c r="K175" s="304"/>
      <c r="L175" s="305"/>
      <c r="M175" s="227"/>
      <c r="N175" s="227"/>
      <c r="O175" s="227"/>
      <c r="P175" s="227"/>
      <c r="Q175" s="77"/>
      <c r="R175" s="77"/>
      <c r="S175" s="77"/>
      <c r="T175" s="77"/>
      <c r="U175" s="77"/>
      <c r="V175" s="77"/>
      <c r="W175" s="77"/>
    </row>
    <row r="176" spans="10:23" ht="15">
      <c r="J176" s="315"/>
      <c r="K176" s="316"/>
      <c r="L176" s="317"/>
      <c r="M176" s="318"/>
      <c r="N176" s="318"/>
      <c r="O176" s="318"/>
      <c r="P176" s="318"/>
      <c r="Q176" s="319"/>
      <c r="R176" s="319"/>
      <c r="S176" s="319"/>
      <c r="T176" s="319"/>
      <c r="U176" s="319"/>
      <c r="V176" s="319"/>
      <c r="W176" s="319"/>
    </row>
    <row r="177" spans="1:23" ht="15.75">
      <c r="A177" s="76"/>
      <c r="B177" s="76"/>
      <c r="C177" s="76"/>
      <c r="D177" s="76"/>
      <c r="E177" s="76"/>
      <c r="F177" s="113"/>
      <c r="G177" s="114"/>
      <c r="J177" s="320"/>
      <c r="K177" s="321"/>
      <c r="L177" s="322"/>
      <c r="M177" s="323"/>
      <c r="N177" s="318"/>
      <c r="O177" s="318"/>
      <c r="P177" s="318"/>
      <c r="Q177" s="319"/>
      <c r="R177" s="319"/>
      <c r="S177" s="319"/>
      <c r="T177" s="319"/>
      <c r="U177" s="319"/>
      <c r="V177" s="319"/>
      <c r="W177" s="319"/>
    </row>
    <row r="178" spans="1:23" s="326" customFormat="1" ht="17.25">
      <c r="A178" s="581" t="s">
        <v>277</v>
      </c>
      <c r="B178" s="581"/>
      <c r="C178" s="581"/>
      <c r="D178" s="581"/>
      <c r="E178" s="119"/>
      <c r="F178" s="148"/>
      <c r="G178" s="324"/>
      <c r="H178" s="81"/>
      <c r="I178" s="81"/>
      <c r="J178" s="318"/>
      <c r="K178" s="318"/>
      <c r="L178" s="318"/>
      <c r="M178" s="318"/>
      <c r="N178" s="318"/>
      <c r="O178" s="318"/>
      <c r="P178" s="318"/>
      <c r="Q178" s="319"/>
      <c r="R178" s="319"/>
      <c r="S178" s="319"/>
      <c r="T178" s="319"/>
      <c r="U178" s="325"/>
      <c r="V178" s="325"/>
      <c r="W178" s="325"/>
    </row>
    <row r="179" spans="1:23" ht="17.25">
      <c r="A179" s="577" t="s">
        <v>322</v>
      </c>
      <c r="B179" s="577"/>
      <c r="C179" s="577"/>
      <c r="D179" s="577"/>
      <c r="E179" s="119"/>
      <c r="F179" s="148"/>
      <c r="G179" s="324"/>
      <c r="J179" s="318"/>
      <c r="K179" s="318"/>
      <c r="L179" s="318"/>
      <c r="M179" s="318"/>
      <c r="N179" s="318"/>
      <c r="O179" s="318"/>
      <c r="P179" s="318"/>
      <c r="Q179" s="319"/>
      <c r="R179" s="319"/>
      <c r="S179" s="319"/>
      <c r="T179" s="319"/>
      <c r="U179" s="319"/>
      <c r="V179" s="319"/>
      <c r="W179" s="319"/>
    </row>
    <row r="180" spans="1:23" ht="45.75" customHeight="1" thickBot="1">
      <c r="A180" s="100" t="s">
        <v>2</v>
      </c>
      <c r="B180" s="100" t="s">
        <v>16</v>
      </c>
      <c r="C180" s="100" t="s">
        <v>355</v>
      </c>
      <c r="D180" s="100" t="s">
        <v>381</v>
      </c>
      <c r="E180" s="100" t="s">
        <v>103</v>
      </c>
      <c r="F180" s="165" t="s">
        <v>17</v>
      </c>
      <c r="G180" s="327" t="s">
        <v>18</v>
      </c>
      <c r="H180" s="328"/>
      <c r="I180" s="329"/>
      <c r="J180" s="330"/>
      <c r="K180" s="330"/>
      <c r="L180" s="330"/>
      <c r="M180" s="330"/>
      <c r="N180" s="330"/>
      <c r="O180" s="330"/>
      <c r="P180" s="330"/>
      <c r="Q180" s="331"/>
      <c r="R180" s="331"/>
      <c r="S180" s="331"/>
      <c r="T180" s="331"/>
      <c r="U180" s="319"/>
      <c r="V180" s="319"/>
      <c r="W180" s="319"/>
    </row>
    <row r="181" spans="1:23" ht="16.5">
      <c r="A181" s="210">
        <v>1</v>
      </c>
      <c r="B181" s="121" t="s">
        <v>278</v>
      </c>
      <c r="C181" s="276">
        <v>315.82000000000005</v>
      </c>
      <c r="D181" s="276">
        <v>18.89</v>
      </c>
      <c r="E181" s="332">
        <v>315.82000000000005</v>
      </c>
      <c r="F181" s="276">
        <f>D181+E181</f>
        <v>334.71000000000004</v>
      </c>
      <c r="G181" s="333">
        <f>F181/C181</f>
        <v>1.0598125514533594</v>
      </c>
      <c r="H181" s="334"/>
      <c r="I181" s="335"/>
      <c r="J181" s="336" t="s">
        <v>9</v>
      </c>
      <c r="K181" s="336" t="s">
        <v>181</v>
      </c>
      <c r="L181" s="337" t="s">
        <v>182</v>
      </c>
      <c r="M181" s="338" t="s">
        <v>183</v>
      </c>
      <c r="N181" s="339"/>
      <c r="O181" s="339"/>
      <c r="P181" s="340"/>
      <c r="Q181" s="341"/>
      <c r="R181" s="341"/>
      <c r="S181" s="341"/>
      <c r="T181" s="342"/>
      <c r="U181" s="319"/>
      <c r="V181" s="319"/>
      <c r="W181" s="319"/>
    </row>
    <row r="182" spans="1:23" ht="16.5">
      <c r="A182" s="210">
        <v>2</v>
      </c>
      <c r="B182" s="121" t="s">
        <v>279</v>
      </c>
      <c r="C182" s="276">
        <v>227.26</v>
      </c>
      <c r="D182" s="276">
        <v>12.620000000000001</v>
      </c>
      <c r="E182" s="332">
        <v>227.26</v>
      </c>
      <c r="F182" s="276">
        <f>D182+E182</f>
        <v>239.88</v>
      </c>
      <c r="G182" s="333">
        <f>F182/C182</f>
        <v>1.0555311097421456</v>
      </c>
      <c r="H182" s="334"/>
      <c r="I182" s="335"/>
      <c r="J182" s="343" t="s">
        <v>159</v>
      </c>
      <c r="K182" s="344">
        <v>151.52</v>
      </c>
      <c r="L182" s="345">
        <v>164.3</v>
      </c>
      <c r="M182" s="346">
        <f>SUM(K182:L182)</f>
        <v>315.82000000000005</v>
      </c>
      <c r="N182" s="339"/>
      <c r="O182" s="339"/>
      <c r="P182" s="340"/>
      <c r="Q182" s="341"/>
      <c r="R182" s="341"/>
      <c r="S182" s="341"/>
      <c r="T182" s="342"/>
      <c r="U182" s="319"/>
      <c r="V182" s="319"/>
      <c r="W182" s="319"/>
    </row>
    <row r="183" spans="1:23" ht="16.5">
      <c r="A183" s="210">
        <v>3</v>
      </c>
      <c r="B183" s="121" t="s">
        <v>280</v>
      </c>
      <c r="C183" s="276">
        <v>83.21000000000001</v>
      </c>
      <c r="D183" s="276">
        <v>0.9400000000000001</v>
      </c>
      <c r="E183" s="332">
        <v>83.21000000000001</v>
      </c>
      <c r="F183" s="276">
        <f>D183+E183</f>
        <v>84.15</v>
      </c>
      <c r="G183" s="333">
        <f>F183/C183</f>
        <v>1.0112967191443336</v>
      </c>
      <c r="H183" s="334"/>
      <c r="I183" s="335"/>
      <c r="J183" s="343" t="s">
        <v>160</v>
      </c>
      <c r="K183" s="344">
        <v>111.88</v>
      </c>
      <c r="L183" s="345">
        <v>115.38</v>
      </c>
      <c r="M183" s="346">
        <f>SUM(K183:L183)</f>
        <v>227.26</v>
      </c>
      <c r="N183" s="339"/>
      <c r="O183" s="339"/>
      <c r="P183" s="340"/>
      <c r="Q183" s="341"/>
      <c r="R183" s="341"/>
      <c r="S183" s="341"/>
      <c r="T183" s="342"/>
      <c r="U183" s="319"/>
      <c r="V183" s="319"/>
      <c r="W183" s="319"/>
    </row>
    <row r="184" spans="1:23" ht="16.5">
      <c r="A184" s="210"/>
      <c r="B184" s="347"/>
      <c r="C184" s="262">
        <v>626.29</v>
      </c>
      <c r="D184" s="262">
        <v>32.45</v>
      </c>
      <c r="E184" s="332">
        <v>626.29</v>
      </c>
      <c r="F184" s="276">
        <f>D184+E184</f>
        <v>658.74</v>
      </c>
      <c r="G184" s="333">
        <f>F184/C184</f>
        <v>1.0518130578486005</v>
      </c>
      <c r="H184" s="334"/>
      <c r="I184" s="335"/>
      <c r="J184" s="343" t="s">
        <v>166</v>
      </c>
      <c r="K184" s="344">
        <v>44.76</v>
      </c>
      <c r="L184" s="345">
        <v>38.45</v>
      </c>
      <c r="M184" s="346">
        <f>SUM(K184:L184)</f>
        <v>83.21000000000001</v>
      </c>
      <c r="N184" s="348"/>
      <c r="O184" s="348"/>
      <c r="P184" s="349"/>
      <c r="Q184" s="350"/>
      <c r="R184" s="350"/>
      <c r="S184" s="341"/>
      <c r="T184" s="342"/>
      <c r="U184" s="319"/>
      <c r="V184" s="319"/>
      <c r="W184" s="319"/>
    </row>
    <row r="185" spans="1:23" ht="16.5">
      <c r="A185" s="76"/>
      <c r="B185" s="76"/>
      <c r="C185" s="76"/>
      <c r="D185" s="76"/>
      <c r="E185" s="76"/>
      <c r="F185" s="113"/>
      <c r="G185" s="114"/>
      <c r="J185" s="343" t="s">
        <v>10</v>
      </c>
      <c r="K185" s="344">
        <v>308.15999999999997</v>
      </c>
      <c r="L185" s="345">
        <v>318.13</v>
      </c>
      <c r="M185" s="346">
        <f>SUM(K185:L185)</f>
        <v>626.29</v>
      </c>
      <c r="N185" s="318"/>
      <c r="O185" s="318"/>
      <c r="P185" s="318"/>
      <c r="Q185" s="319"/>
      <c r="R185" s="319"/>
      <c r="S185" s="319"/>
      <c r="T185" s="319"/>
      <c r="U185" s="319"/>
      <c r="V185" s="319"/>
      <c r="W185" s="319"/>
    </row>
    <row r="186" spans="1:23" ht="15">
      <c r="A186" s="351"/>
      <c r="B186" s="76"/>
      <c r="C186" s="76"/>
      <c r="D186" s="76"/>
      <c r="E186" s="76"/>
      <c r="F186" s="113"/>
      <c r="G186" s="114"/>
      <c r="J186" s="318"/>
      <c r="K186" s="318"/>
      <c r="L186" s="318"/>
      <c r="M186" s="318"/>
      <c r="N186" s="318"/>
      <c r="O186" s="318"/>
      <c r="P186" s="318"/>
      <c r="Q186" s="319"/>
      <c r="R186" s="319"/>
      <c r="S186" s="319"/>
      <c r="T186" s="319"/>
      <c r="U186" s="319"/>
      <c r="V186" s="319"/>
      <c r="W186" s="319"/>
    </row>
    <row r="187" spans="1:23" s="326" customFormat="1" ht="16.5">
      <c r="A187" s="255" t="s">
        <v>137</v>
      </c>
      <c r="B187" s="119"/>
      <c r="C187" s="119"/>
      <c r="D187" s="119"/>
      <c r="E187" s="119"/>
      <c r="F187" s="202"/>
      <c r="G187" s="256"/>
      <c r="H187" s="352"/>
      <c r="I187" s="352"/>
      <c r="J187" s="353"/>
      <c r="K187" s="353"/>
      <c r="L187" s="353"/>
      <c r="M187" s="353"/>
      <c r="N187" s="353"/>
      <c r="O187" s="353"/>
      <c r="P187" s="353"/>
      <c r="Q187" s="325"/>
      <c r="R187" s="325"/>
      <c r="S187" s="325"/>
      <c r="T187" s="325"/>
      <c r="U187" s="325"/>
      <c r="V187" s="325"/>
      <c r="W187" s="325"/>
    </row>
    <row r="188" spans="1:23" ht="17.25">
      <c r="A188" s="255"/>
      <c r="B188" s="119"/>
      <c r="C188" s="119"/>
      <c r="D188" s="119"/>
      <c r="E188" s="119"/>
      <c r="F188" s="113"/>
      <c r="G188" s="114"/>
      <c r="J188" s="318"/>
      <c r="K188" s="318"/>
      <c r="L188" s="318"/>
      <c r="M188" s="318"/>
      <c r="N188" s="318"/>
      <c r="O188" s="318"/>
      <c r="P188" s="318"/>
      <c r="Q188" s="319"/>
      <c r="R188" s="319"/>
      <c r="S188" s="319"/>
      <c r="T188" s="319"/>
      <c r="U188" s="319"/>
      <c r="V188" s="319"/>
      <c r="W188" s="319"/>
    </row>
    <row r="189" spans="1:23" s="360" customFormat="1" ht="24" customHeight="1">
      <c r="A189" s="101" t="s">
        <v>12</v>
      </c>
      <c r="B189" s="101" t="s">
        <v>20</v>
      </c>
      <c r="C189" s="101" t="s">
        <v>14</v>
      </c>
      <c r="D189" s="101" t="s">
        <v>21</v>
      </c>
      <c r="E189" s="101" t="s">
        <v>22</v>
      </c>
      <c r="F189" s="354"/>
      <c r="G189" s="246"/>
      <c r="H189" s="355"/>
      <c r="I189" s="355"/>
      <c r="J189" s="356"/>
      <c r="K189" s="356"/>
      <c r="L189" s="356"/>
      <c r="M189" s="356"/>
      <c r="N189" s="356"/>
      <c r="O189" s="356"/>
      <c r="P189" s="349"/>
      <c r="Q189" s="357"/>
      <c r="R189" s="357"/>
      <c r="S189" s="357"/>
      <c r="T189" s="358"/>
      <c r="U189" s="359"/>
      <c r="V189" s="359"/>
      <c r="W189" s="359"/>
    </row>
    <row r="190" spans="1:23" ht="16.5">
      <c r="A190" s="262">
        <v>626.29</v>
      </c>
      <c r="B190" s="262">
        <v>655.7</v>
      </c>
      <c r="C190" s="333">
        <f>B190/A190</f>
        <v>1.046959076466174</v>
      </c>
      <c r="D190" s="262">
        <v>658.72</v>
      </c>
      <c r="E190" s="229">
        <f>D190/A190</f>
        <v>1.0517811237605583</v>
      </c>
      <c r="F190" s="113"/>
      <c r="G190" s="114"/>
      <c r="J190" s="318"/>
      <c r="K190" s="318"/>
      <c r="L190" s="318"/>
      <c r="M190" s="318"/>
      <c r="N190" s="318"/>
      <c r="O190" s="318"/>
      <c r="P190" s="340"/>
      <c r="Q190" s="319"/>
      <c r="R190" s="319"/>
      <c r="S190" s="319"/>
      <c r="T190" s="319"/>
      <c r="U190" s="319"/>
      <c r="V190" s="319"/>
      <c r="W190" s="319"/>
    </row>
    <row r="191" spans="1:23" ht="15">
      <c r="A191" s="254"/>
      <c r="B191" s="254"/>
      <c r="C191" s="361"/>
      <c r="D191" s="254"/>
      <c r="E191" s="237"/>
      <c r="F191" s="113"/>
      <c r="G191" s="114"/>
      <c r="J191" s="318"/>
      <c r="K191" s="318"/>
      <c r="L191" s="318"/>
      <c r="M191" s="318"/>
      <c r="N191" s="318"/>
      <c r="O191" s="318"/>
      <c r="P191" s="340"/>
      <c r="Q191" s="319"/>
      <c r="R191" s="319"/>
      <c r="S191" s="319"/>
      <c r="T191" s="319"/>
      <c r="U191" s="319"/>
      <c r="V191" s="319"/>
      <c r="W191" s="319"/>
    </row>
    <row r="192" spans="1:23" ht="15">
      <c r="A192" s="85"/>
      <c r="J192" s="318"/>
      <c r="K192" s="318"/>
      <c r="L192" s="318"/>
      <c r="M192" s="318"/>
      <c r="N192" s="318"/>
      <c r="O192" s="318"/>
      <c r="P192" s="340"/>
      <c r="Q192" s="319"/>
      <c r="R192" s="319"/>
      <c r="S192" s="319"/>
      <c r="T192" s="319"/>
      <c r="U192" s="319"/>
      <c r="V192" s="319"/>
      <c r="W192" s="319"/>
    </row>
    <row r="193" spans="1:23" ht="15">
      <c r="A193" s="85"/>
      <c r="J193" s="318"/>
      <c r="K193" s="318"/>
      <c r="L193" s="318"/>
      <c r="M193" s="318"/>
      <c r="N193" s="318"/>
      <c r="O193" s="318"/>
      <c r="P193" s="340"/>
      <c r="Q193" s="319"/>
      <c r="R193" s="319"/>
      <c r="S193" s="319"/>
      <c r="T193" s="319"/>
      <c r="U193" s="319"/>
      <c r="V193" s="319"/>
      <c r="W193" s="319"/>
    </row>
    <row r="194" spans="1:23" s="76" customFormat="1" ht="15">
      <c r="A194" s="158"/>
      <c r="F194" s="113"/>
      <c r="G194" s="114"/>
      <c r="H194" s="115"/>
      <c r="I194" s="115"/>
      <c r="J194" s="227"/>
      <c r="K194" s="227"/>
      <c r="L194" s="227"/>
      <c r="M194" s="227"/>
      <c r="N194" s="227"/>
      <c r="O194" s="227"/>
      <c r="P194" s="298"/>
      <c r="Q194" s="77"/>
      <c r="R194" s="77"/>
      <c r="S194" s="77"/>
      <c r="T194" s="77"/>
      <c r="U194" s="77"/>
      <c r="V194" s="77"/>
      <c r="W194" s="77"/>
    </row>
    <row r="195" spans="1:23" s="260" customFormat="1" ht="16.5">
      <c r="A195" s="118" t="s">
        <v>138</v>
      </c>
      <c r="B195" s="362"/>
      <c r="C195" s="362"/>
      <c r="D195" s="362"/>
      <c r="E195" s="119"/>
      <c r="F195" s="202"/>
      <c r="G195" s="256"/>
      <c r="H195" s="257"/>
      <c r="I195" s="257"/>
      <c r="J195" s="258"/>
      <c r="K195" s="258"/>
      <c r="L195" s="258"/>
      <c r="M195" s="258"/>
      <c r="N195" s="258"/>
      <c r="O195" s="258"/>
      <c r="P195" s="298"/>
      <c r="Q195" s="259"/>
      <c r="R195" s="259"/>
      <c r="S195" s="259"/>
      <c r="T195" s="259"/>
      <c r="U195" s="259"/>
      <c r="V195" s="259"/>
      <c r="W195" s="259"/>
    </row>
    <row r="196" spans="1:23" s="76" customFormat="1" ht="18" thickBot="1">
      <c r="A196" s="577" t="s">
        <v>323</v>
      </c>
      <c r="B196" s="577"/>
      <c r="C196" s="577"/>
      <c r="D196" s="577"/>
      <c r="E196" s="119"/>
      <c r="F196" s="113"/>
      <c r="G196" s="114"/>
      <c r="H196" s="115"/>
      <c r="I196" s="115"/>
      <c r="J196" s="227"/>
      <c r="K196" s="227"/>
      <c r="L196" s="227"/>
      <c r="M196" s="227"/>
      <c r="N196" s="227"/>
      <c r="O196" s="227"/>
      <c r="P196" s="298"/>
      <c r="Q196" s="77"/>
      <c r="R196" s="77"/>
      <c r="S196" s="77"/>
      <c r="T196" s="77"/>
      <c r="U196" s="77"/>
      <c r="V196" s="77"/>
      <c r="W196" s="77"/>
    </row>
    <row r="197" spans="1:23" s="76" customFormat="1" ht="35.25" customHeight="1">
      <c r="A197" s="100" t="s">
        <v>2</v>
      </c>
      <c r="B197" s="100" t="s">
        <v>16</v>
      </c>
      <c r="C197" s="100" t="s">
        <v>324</v>
      </c>
      <c r="D197" s="100" t="s">
        <v>21</v>
      </c>
      <c r="E197" s="101" t="s">
        <v>22</v>
      </c>
      <c r="F197" s="113"/>
      <c r="G197" s="114"/>
      <c r="H197" s="115"/>
      <c r="I197" s="115"/>
      <c r="J197" s="363" t="s">
        <v>9</v>
      </c>
      <c r="K197" s="363" t="s">
        <v>237</v>
      </c>
      <c r="L197" s="363" t="s">
        <v>238</v>
      </c>
      <c r="M197" s="364" t="s">
        <v>21</v>
      </c>
      <c r="N197" s="227"/>
      <c r="O197" s="227"/>
      <c r="P197" s="298"/>
      <c r="Q197" s="77"/>
      <c r="R197" s="77"/>
      <c r="S197" s="77"/>
      <c r="T197" s="77"/>
      <c r="U197" s="77"/>
      <c r="V197" s="77"/>
      <c r="W197" s="77"/>
    </row>
    <row r="198" spans="1:23" s="76" customFormat="1" ht="18.75" customHeight="1">
      <c r="A198" s="210">
        <v>1</v>
      </c>
      <c r="B198" s="121" t="s">
        <v>278</v>
      </c>
      <c r="C198" s="276">
        <v>315.82000000000005</v>
      </c>
      <c r="D198" s="262">
        <v>326.46000000000004</v>
      </c>
      <c r="E198" s="229">
        <f>D198/C198</f>
        <v>1.033690076625926</v>
      </c>
      <c r="F198" s="113"/>
      <c r="G198" s="114"/>
      <c r="H198" s="115"/>
      <c r="I198" s="115"/>
      <c r="J198" s="121" t="s">
        <v>278</v>
      </c>
      <c r="K198" s="299">
        <v>152.85</v>
      </c>
      <c r="L198" s="300">
        <v>173.61</v>
      </c>
      <c r="M198" s="301">
        <f>SUM(K198:L198)</f>
        <v>326.46000000000004</v>
      </c>
      <c r="N198" s="227"/>
      <c r="O198" s="227"/>
      <c r="P198" s="298"/>
      <c r="Q198" s="192"/>
      <c r="R198" s="192"/>
      <c r="S198" s="298"/>
      <c r="T198" s="263"/>
      <c r="U198" s="77"/>
      <c r="V198" s="77"/>
      <c r="W198" s="77"/>
    </row>
    <row r="199" spans="1:23" s="76" customFormat="1" ht="16.5">
      <c r="A199" s="210">
        <v>2</v>
      </c>
      <c r="B199" s="121" t="s">
        <v>279</v>
      </c>
      <c r="C199" s="276">
        <v>227.26</v>
      </c>
      <c r="D199" s="262">
        <v>234.43</v>
      </c>
      <c r="E199" s="229">
        <f>D199/C199</f>
        <v>1.0315497667869402</v>
      </c>
      <c r="F199" s="113"/>
      <c r="G199" s="114"/>
      <c r="H199" s="115"/>
      <c r="I199" s="115"/>
      <c r="J199" s="121" t="s">
        <v>279</v>
      </c>
      <c r="K199" s="299">
        <v>113.5</v>
      </c>
      <c r="L199" s="300">
        <v>120.93</v>
      </c>
      <c r="M199" s="301">
        <f>SUM(K199:L199)</f>
        <v>234.43</v>
      </c>
      <c r="N199" s="227"/>
      <c r="O199" s="227"/>
      <c r="P199" s="298"/>
      <c r="Q199" s="192"/>
      <c r="R199" s="192"/>
      <c r="S199" s="298"/>
      <c r="T199" s="263"/>
      <c r="U199" s="77"/>
      <c r="V199" s="77"/>
      <c r="W199" s="77"/>
    </row>
    <row r="200" spans="1:23" s="76" customFormat="1" ht="16.5">
      <c r="A200" s="210">
        <v>3</v>
      </c>
      <c r="B200" s="121" t="s">
        <v>280</v>
      </c>
      <c r="C200" s="276">
        <v>83.21000000000001</v>
      </c>
      <c r="D200" s="262">
        <v>80.19999999999999</v>
      </c>
      <c r="E200" s="229">
        <f>D200/C200</f>
        <v>0.9638264631654847</v>
      </c>
      <c r="F200" s="113"/>
      <c r="G200" s="114"/>
      <c r="H200" s="115"/>
      <c r="I200" s="115"/>
      <c r="J200" s="121" t="s">
        <v>280</v>
      </c>
      <c r="K200" s="299">
        <v>41.98</v>
      </c>
      <c r="L200" s="300">
        <v>38.22</v>
      </c>
      <c r="M200" s="301">
        <f>SUM(K200:L200)</f>
        <v>80.19999999999999</v>
      </c>
      <c r="N200" s="227"/>
      <c r="O200" s="227"/>
      <c r="P200" s="298"/>
      <c r="Q200" s="192"/>
      <c r="R200" s="192"/>
      <c r="S200" s="298"/>
      <c r="T200" s="263"/>
      <c r="U200" s="77"/>
      <c r="V200" s="77"/>
      <c r="W200" s="77"/>
    </row>
    <row r="201" spans="1:23" s="76" customFormat="1" ht="16.5">
      <c r="A201" s="210"/>
      <c r="B201" s="347"/>
      <c r="C201" s="262">
        <v>626.29</v>
      </c>
      <c r="D201" s="262">
        <v>641.09</v>
      </c>
      <c r="E201" s="229">
        <f>D201/C201</f>
        <v>1.0236312251512878</v>
      </c>
      <c r="F201" s="113"/>
      <c r="G201" s="114"/>
      <c r="H201" s="115"/>
      <c r="I201" s="115"/>
      <c r="J201" s="121" t="s">
        <v>10</v>
      </c>
      <c r="K201" s="299">
        <v>308.33000000000004</v>
      </c>
      <c r="L201" s="300">
        <v>332.76</v>
      </c>
      <c r="M201" s="301">
        <f>SUM(K201:L201)</f>
        <v>641.09</v>
      </c>
      <c r="N201" s="227"/>
      <c r="O201" s="227"/>
      <c r="P201" s="365"/>
      <c r="Q201" s="366"/>
      <c r="R201" s="366"/>
      <c r="S201" s="366"/>
      <c r="T201" s="263"/>
      <c r="U201" s="77"/>
      <c r="V201" s="77"/>
      <c r="W201" s="77"/>
    </row>
    <row r="202" spans="1:23" s="76" customFormat="1" ht="16.5">
      <c r="A202" s="144"/>
      <c r="B202" s="367"/>
      <c r="C202" s="368"/>
      <c r="D202" s="368"/>
      <c r="E202" s="369"/>
      <c r="F202" s="113"/>
      <c r="G202" s="114"/>
      <c r="H202" s="115"/>
      <c r="I202" s="115"/>
      <c r="J202" s="241"/>
      <c r="K202" s="304"/>
      <c r="L202" s="305"/>
      <c r="M202" s="227"/>
      <c r="N202" s="227"/>
      <c r="O202" s="227"/>
      <c r="P202" s="365"/>
      <c r="Q202" s="366"/>
      <c r="R202" s="366"/>
      <c r="S202" s="366"/>
      <c r="T202" s="263"/>
      <c r="U202" s="77"/>
      <c r="V202" s="77"/>
      <c r="W202" s="77"/>
    </row>
    <row r="203" spans="1:23" ht="16.5">
      <c r="A203" s="370"/>
      <c r="B203" s="371"/>
      <c r="C203" s="372"/>
      <c r="D203" s="372"/>
      <c r="E203" s="373"/>
      <c r="J203" s="374"/>
      <c r="K203" s="316"/>
      <c r="L203" s="317"/>
      <c r="M203" s="318"/>
      <c r="N203" s="318"/>
      <c r="O203" s="318"/>
      <c r="P203" s="349"/>
      <c r="Q203" s="357"/>
      <c r="R203" s="357"/>
      <c r="S203" s="357"/>
      <c r="T203" s="375"/>
      <c r="U203" s="319"/>
      <c r="V203" s="319"/>
      <c r="W203" s="319"/>
    </row>
    <row r="204" spans="1:26" s="76" customFormat="1" ht="15">
      <c r="A204" s="253"/>
      <c r="B204" s="185"/>
      <c r="C204" s="254"/>
      <c r="D204" s="254"/>
      <c r="E204" s="237"/>
      <c r="F204" s="113"/>
      <c r="G204" s="114"/>
      <c r="H204" s="115"/>
      <c r="I204" s="115"/>
      <c r="J204" s="115"/>
      <c r="K204" s="115"/>
      <c r="L204" s="115"/>
      <c r="M204" s="115"/>
      <c r="N204" s="227"/>
      <c r="O204" s="227"/>
      <c r="P204" s="365"/>
      <c r="Q204" s="366"/>
      <c r="R204" s="366"/>
      <c r="S204" s="366"/>
      <c r="T204" s="263"/>
      <c r="U204" s="77"/>
      <c r="V204" s="77"/>
      <c r="W204" s="77"/>
      <c r="X204" s="77"/>
      <c r="Y204" s="77"/>
      <c r="Z204" s="77"/>
    </row>
    <row r="205" spans="1:26" s="260" customFormat="1" ht="16.5">
      <c r="A205" s="255" t="s">
        <v>139</v>
      </c>
      <c r="B205" s="119"/>
      <c r="C205" s="119"/>
      <c r="D205" s="119"/>
      <c r="E205" s="119"/>
      <c r="F205" s="148"/>
      <c r="G205" s="256"/>
      <c r="H205" s="257"/>
      <c r="I205" s="257"/>
      <c r="J205" s="258"/>
      <c r="K205" s="258"/>
      <c r="L205" s="258"/>
      <c r="M205" s="258"/>
      <c r="N205" s="258"/>
      <c r="O205" s="258"/>
      <c r="P205" s="258"/>
      <c r="Q205" s="259"/>
      <c r="R205" s="259"/>
      <c r="S205" s="259"/>
      <c r="T205" s="259"/>
      <c r="U205" s="259"/>
      <c r="V205" s="259"/>
      <c r="W205" s="259"/>
      <c r="X205" s="259"/>
      <c r="Y205" s="259"/>
      <c r="Z205" s="259"/>
    </row>
    <row r="206" spans="1:26" s="76" customFormat="1" ht="17.25">
      <c r="A206" s="255"/>
      <c r="B206" s="119"/>
      <c r="C206" s="119"/>
      <c r="D206" s="119"/>
      <c r="E206" s="119"/>
      <c r="F206" s="148"/>
      <c r="G206" s="114"/>
      <c r="H206" s="115"/>
      <c r="I206" s="115"/>
      <c r="J206" s="227"/>
      <c r="K206" s="227"/>
      <c r="L206" s="227"/>
      <c r="M206" s="227"/>
      <c r="N206" s="227"/>
      <c r="O206" s="227"/>
      <c r="P206" s="227"/>
      <c r="Q206" s="77"/>
      <c r="R206" s="77"/>
      <c r="S206" s="77"/>
      <c r="T206" s="77"/>
      <c r="U206" s="77"/>
      <c r="V206" s="77"/>
      <c r="W206" s="77"/>
      <c r="X206" s="77"/>
      <c r="Y206" s="77"/>
      <c r="Z206" s="77"/>
    </row>
    <row r="207" spans="1:26" s="169" customFormat="1" ht="33">
      <c r="A207" s="101" t="s">
        <v>12</v>
      </c>
      <c r="B207" s="101" t="s">
        <v>20</v>
      </c>
      <c r="C207" s="101" t="s">
        <v>14</v>
      </c>
      <c r="D207" s="100" t="s">
        <v>104</v>
      </c>
      <c r="E207" s="100" t="s">
        <v>105</v>
      </c>
      <c r="F207" s="376" t="s">
        <v>106</v>
      </c>
      <c r="G207" s="377"/>
      <c r="H207" s="378"/>
      <c r="I207" s="378"/>
      <c r="J207" s="251"/>
      <c r="K207" s="379"/>
      <c r="L207" s="379"/>
      <c r="M207" s="251"/>
      <c r="N207" s="251"/>
      <c r="O207" s="251"/>
      <c r="P207" s="365"/>
      <c r="Q207" s="366"/>
      <c r="R207" s="366"/>
      <c r="S207" s="366"/>
      <c r="T207" s="380"/>
      <c r="U207" s="185"/>
      <c r="V207" s="185"/>
      <c r="W207" s="185"/>
      <c r="X207" s="185"/>
      <c r="Y207" s="185"/>
      <c r="Z207" s="185"/>
    </row>
    <row r="208" spans="1:26" s="76" customFormat="1" ht="16.5">
      <c r="A208" s="381">
        <v>18.79</v>
      </c>
      <c r="B208" s="381">
        <v>18.79</v>
      </c>
      <c r="C208" s="333">
        <f>B208/A208</f>
        <v>1</v>
      </c>
      <c r="D208" s="381">
        <v>18.79</v>
      </c>
      <c r="E208" s="382">
        <v>18.79</v>
      </c>
      <c r="F208" s="172">
        <f>E208/D208</f>
        <v>1</v>
      </c>
      <c r="G208" s="114"/>
      <c r="H208" s="115"/>
      <c r="I208" s="115"/>
      <c r="J208" s="227"/>
      <c r="K208" s="227"/>
      <c r="L208" s="227"/>
      <c r="M208" s="227"/>
      <c r="N208" s="227"/>
      <c r="O208" s="227"/>
      <c r="P208" s="298"/>
      <c r="Q208" s="77"/>
      <c r="R208" s="77"/>
      <c r="S208" s="77"/>
      <c r="T208" s="77"/>
      <c r="U208" s="77"/>
      <c r="V208" s="77"/>
      <c r="W208" s="77"/>
      <c r="X208" s="77"/>
      <c r="Y208" s="77"/>
      <c r="Z208" s="77"/>
    </row>
    <row r="209" spans="1:26" s="76" customFormat="1" ht="16.5">
      <c r="A209" s="383"/>
      <c r="B209" s="383"/>
      <c r="C209" s="384"/>
      <c r="D209" s="383"/>
      <c r="E209" s="385"/>
      <c r="F209" s="177"/>
      <c r="G209" s="114"/>
      <c r="H209" s="115"/>
      <c r="I209" s="115"/>
      <c r="J209" s="227"/>
      <c r="K209" s="227"/>
      <c r="L209" s="227"/>
      <c r="M209" s="227"/>
      <c r="N209" s="227"/>
      <c r="O209" s="227"/>
      <c r="P209" s="298"/>
      <c r="Q209" s="77"/>
      <c r="R209" s="77"/>
      <c r="S209" s="77"/>
      <c r="T209" s="77"/>
      <c r="U209" s="77"/>
      <c r="V209" s="77"/>
      <c r="W209" s="77"/>
      <c r="X209" s="77"/>
      <c r="Y209" s="77"/>
      <c r="Z209" s="77"/>
    </row>
    <row r="210" spans="6:26" s="76" customFormat="1" ht="15.75" customHeight="1">
      <c r="F210" s="113"/>
      <c r="G210" s="114"/>
      <c r="H210" s="115"/>
      <c r="I210" s="115"/>
      <c r="J210" s="227"/>
      <c r="K210" s="227"/>
      <c r="L210" s="227"/>
      <c r="M210" s="227"/>
      <c r="N210" s="227"/>
      <c r="O210" s="227"/>
      <c r="P210" s="227"/>
      <c r="Q210" s="77"/>
      <c r="R210" s="77"/>
      <c r="S210" s="77"/>
      <c r="T210" s="77"/>
      <c r="U210" s="77"/>
      <c r="V210" s="77"/>
      <c r="W210" s="77"/>
      <c r="X210" s="77"/>
      <c r="Y210" s="77"/>
      <c r="Z210" s="77"/>
    </row>
    <row r="211" spans="1:26" s="260" customFormat="1" ht="16.5">
      <c r="A211" s="255" t="s">
        <v>149</v>
      </c>
      <c r="B211" s="119"/>
      <c r="C211" s="386"/>
      <c r="D211" s="119"/>
      <c r="E211" s="119"/>
      <c r="F211" s="387"/>
      <c r="G211" s="388"/>
      <c r="H211" s="270"/>
      <c r="I211" s="270"/>
      <c r="J211" s="270"/>
      <c r="K211" s="270"/>
      <c r="L211" s="270"/>
      <c r="M211" s="270"/>
      <c r="N211" s="270"/>
      <c r="O211" s="270"/>
      <c r="P211" s="270"/>
      <c r="Q211" s="271"/>
      <c r="R211" s="271"/>
      <c r="S211" s="271"/>
      <c r="T211" s="271"/>
      <c r="U211" s="259"/>
      <c r="V211" s="259"/>
      <c r="W211" s="259"/>
      <c r="X211" s="259"/>
      <c r="Y211" s="259"/>
      <c r="Z211" s="259"/>
    </row>
    <row r="212" spans="1:26" s="76" customFormat="1" ht="17.25">
      <c r="A212" s="255"/>
      <c r="B212" s="119"/>
      <c r="C212" s="119"/>
      <c r="D212" s="579" t="s">
        <v>90</v>
      </c>
      <c r="E212" s="579"/>
      <c r="F212" s="579"/>
      <c r="G212" s="579"/>
      <c r="H212" s="389"/>
      <c r="I212" s="389"/>
      <c r="J212" s="227"/>
      <c r="K212" s="227"/>
      <c r="L212" s="227"/>
      <c r="M212" s="227"/>
      <c r="N212" s="227"/>
      <c r="O212" s="227"/>
      <c r="P212" s="227"/>
      <c r="Q212" s="77"/>
      <c r="R212" s="77"/>
      <c r="S212" s="77"/>
      <c r="T212" s="77"/>
      <c r="U212" s="77"/>
      <c r="V212" s="77"/>
      <c r="W212" s="77"/>
      <c r="X212" s="77"/>
      <c r="Y212" s="77"/>
      <c r="Z212" s="77"/>
    </row>
    <row r="213" spans="1:26" s="76" customFormat="1" ht="47.25" customHeight="1">
      <c r="A213" s="100" t="s">
        <v>8</v>
      </c>
      <c r="B213" s="100" t="s">
        <v>9</v>
      </c>
      <c r="C213" s="100" t="s">
        <v>12</v>
      </c>
      <c r="D213" s="100" t="s">
        <v>91</v>
      </c>
      <c r="E213" s="100" t="s">
        <v>150</v>
      </c>
      <c r="F213" s="165" t="s">
        <v>92</v>
      </c>
      <c r="G213" s="100" t="s">
        <v>93</v>
      </c>
      <c r="H213" s="186"/>
      <c r="I213" s="186"/>
      <c r="J213" s="390"/>
      <c r="K213" s="391"/>
      <c r="L213" s="390"/>
      <c r="M213" s="390"/>
      <c r="N213" s="390"/>
      <c r="O213" s="390"/>
      <c r="P213" s="227"/>
      <c r="Q213" s="77"/>
      <c r="R213" s="77"/>
      <c r="S213" s="77"/>
      <c r="T213" s="77"/>
      <c r="U213" s="77"/>
      <c r="V213" s="77"/>
      <c r="W213" s="77"/>
      <c r="X213" s="77"/>
      <c r="Y213" s="77"/>
      <c r="Z213" s="77"/>
    </row>
    <row r="214" spans="1:26" s="76" customFormat="1" ht="16.5">
      <c r="A214" s="210">
        <v>1</v>
      </c>
      <c r="B214" s="121" t="s">
        <v>278</v>
      </c>
      <c r="C214" s="582">
        <v>19.67</v>
      </c>
      <c r="D214" s="582">
        <v>18.79</v>
      </c>
      <c r="E214" s="582">
        <v>18.79</v>
      </c>
      <c r="F214" s="590">
        <f>D214-E214</f>
        <v>0</v>
      </c>
      <c r="G214" s="593">
        <f>E214/D214</f>
        <v>1</v>
      </c>
      <c r="H214" s="392"/>
      <c r="I214" s="392"/>
      <c r="J214" s="115"/>
      <c r="K214" s="115"/>
      <c r="L214" s="115"/>
      <c r="M214" s="115"/>
      <c r="N214" s="115"/>
      <c r="O214" s="115"/>
      <c r="P214" s="115"/>
      <c r="Q214" s="280"/>
      <c r="R214" s="280"/>
      <c r="S214" s="280"/>
      <c r="T214" s="263"/>
      <c r="U214" s="77"/>
      <c r="V214" s="77"/>
      <c r="W214" s="77"/>
      <c r="X214" s="227"/>
      <c r="Y214" s="77"/>
      <c r="Z214" s="77"/>
    </row>
    <row r="215" spans="1:26" s="76" customFormat="1" ht="16.5">
      <c r="A215" s="210">
        <v>2</v>
      </c>
      <c r="B215" s="121" t="s">
        <v>279</v>
      </c>
      <c r="C215" s="583"/>
      <c r="D215" s="583"/>
      <c r="E215" s="583"/>
      <c r="F215" s="591"/>
      <c r="G215" s="594"/>
      <c r="H215" s="392"/>
      <c r="I215" s="392"/>
      <c r="J215" s="115"/>
      <c r="K215" s="115"/>
      <c r="L215" s="115"/>
      <c r="M215" s="115"/>
      <c r="N215" s="115"/>
      <c r="O215" s="115"/>
      <c r="P215" s="115"/>
      <c r="Q215" s="280"/>
      <c r="R215" s="280"/>
      <c r="S215" s="280"/>
      <c r="T215" s="263"/>
      <c r="U215" s="77"/>
      <c r="V215" s="77"/>
      <c r="W215" s="77"/>
      <c r="X215" s="227"/>
      <c r="Y215" s="77"/>
      <c r="Z215" s="77"/>
    </row>
    <row r="216" spans="1:26" s="76" customFormat="1" ht="16.5">
      <c r="A216" s="210">
        <v>3</v>
      </c>
      <c r="B216" s="121" t="s">
        <v>280</v>
      </c>
      <c r="C216" s="584"/>
      <c r="D216" s="584"/>
      <c r="E216" s="584"/>
      <c r="F216" s="592"/>
      <c r="G216" s="595"/>
      <c r="H216" s="392"/>
      <c r="I216" s="392"/>
      <c r="J216" s="115"/>
      <c r="K216" s="115"/>
      <c r="L216" s="115"/>
      <c r="M216" s="115"/>
      <c r="N216" s="115"/>
      <c r="O216" s="115"/>
      <c r="P216" s="115"/>
      <c r="Q216" s="280"/>
      <c r="R216" s="280"/>
      <c r="S216" s="280"/>
      <c r="T216" s="263"/>
      <c r="U216" s="77"/>
      <c r="V216" s="77"/>
      <c r="W216" s="77"/>
      <c r="X216" s="227"/>
      <c r="Y216" s="77"/>
      <c r="Z216" s="77"/>
    </row>
    <row r="217" spans="1:26" s="76" customFormat="1" ht="16.5">
      <c r="A217" s="288"/>
      <c r="B217" s="174" t="s">
        <v>10</v>
      </c>
      <c r="C217" s="393">
        <v>18.79</v>
      </c>
      <c r="D217" s="393">
        <f>SUM(D214:D216)</f>
        <v>18.79</v>
      </c>
      <c r="E217" s="393">
        <f>SUM(E214:E216)</f>
        <v>18.79</v>
      </c>
      <c r="F217" s="381">
        <f>D217-E217</f>
        <v>0</v>
      </c>
      <c r="G217" s="394">
        <f>E217/D217</f>
        <v>1</v>
      </c>
      <c r="H217" s="392"/>
      <c r="I217" s="392"/>
      <c r="J217" s="115"/>
      <c r="K217" s="115"/>
      <c r="L217" s="115"/>
      <c r="M217" s="115"/>
      <c r="N217" s="115"/>
      <c r="O217" s="115"/>
      <c r="P217" s="115"/>
      <c r="Q217" s="77"/>
      <c r="R217" s="77"/>
      <c r="S217" s="77"/>
      <c r="T217" s="77"/>
      <c r="U217" s="77"/>
      <c r="V217" s="77"/>
      <c r="W217" s="77"/>
      <c r="X217" s="227"/>
      <c r="Y217" s="77"/>
      <c r="Z217" s="77"/>
    </row>
    <row r="218" spans="1:26" s="76" customFormat="1" ht="15">
      <c r="A218" s="395"/>
      <c r="B218" s="178"/>
      <c r="C218" s="396"/>
      <c r="D218" s="397"/>
      <c r="E218" s="397"/>
      <c r="F218" s="398"/>
      <c r="G218" s="399"/>
      <c r="H218" s="392"/>
      <c r="I218" s="392"/>
      <c r="J218" s="115"/>
      <c r="K218" s="115"/>
      <c r="L218" s="115"/>
      <c r="M218" s="115"/>
      <c r="N218" s="115"/>
      <c r="O218" s="115"/>
      <c r="P218" s="115"/>
      <c r="Q218" s="77"/>
      <c r="R218" s="77"/>
      <c r="S218" s="77"/>
      <c r="T218" s="77"/>
      <c r="U218" s="77"/>
      <c r="V218" s="77"/>
      <c r="W218" s="77"/>
      <c r="X218" s="227"/>
      <c r="Y218" s="77"/>
      <c r="Z218" s="77"/>
    </row>
    <row r="219" spans="1:26" s="76" customFormat="1" ht="15.75">
      <c r="A219" s="395"/>
      <c r="B219" s="178"/>
      <c r="C219" s="400"/>
      <c r="D219" s="401"/>
      <c r="E219" s="401"/>
      <c r="F219" s="398"/>
      <c r="G219" s="399"/>
      <c r="H219" s="392"/>
      <c r="I219" s="392"/>
      <c r="J219" s="115"/>
      <c r="K219" s="115"/>
      <c r="L219" s="115"/>
      <c r="M219" s="115"/>
      <c r="N219" s="115"/>
      <c r="O219" s="115"/>
      <c r="P219" s="115"/>
      <c r="Q219" s="77"/>
      <c r="R219" s="77"/>
      <c r="S219" s="77"/>
      <c r="T219" s="77"/>
      <c r="U219" s="77"/>
      <c r="V219" s="77"/>
      <c r="W219" s="77"/>
      <c r="X219" s="227"/>
      <c r="Y219" s="77"/>
      <c r="Z219" s="77"/>
    </row>
    <row r="220" spans="6:16" s="76" customFormat="1" ht="15">
      <c r="F220" s="113"/>
      <c r="G220" s="114"/>
      <c r="H220" s="115"/>
      <c r="I220" s="115"/>
      <c r="J220" s="115"/>
      <c r="K220" s="115"/>
      <c r="L220" s="115"/>
      <c r="M220" s="115"/>
      <c r="N220" s="115"/>
      <c r="O220" s="115"/>
      <c r="P220" s="115"/>
    </row>
    <row r="221" spans="1:25" s="76" customFormat="1" ht="22.5" customHeight="1">
      <c r="A221" s="578" t="s">
        <v>74</v>
      </c>
      <c r="B221" s="578"/>
      <c r="C221" s="578"/>
      <c r="D221" s="578"/>
      <c r="E221" s="578"/>
      <c r="F221" s="113"/>
      <c r="G221" s="114"/>
      <c r="H221" s="115"/>
      <c r="I221" s="115"/>
      <c r="J221" s="227"/>
      <c r="K221" s="227"/>
      <c r="L221" s="227"/>
      <c r="M221" s="227"/>
      <c r="N221" s="227"/>
      <c r="O221" s="227"/>
      <c r="P221" s="227"/>
      <c r="Q221" s="77"/>
      <c r="R221" s="77"/>
      <c r="S221" s="77"/>
      <c r="T221" s="77"/>
      <c r="U221" s="77"/>
      <c r="V221" s="77"/>
      <c r="W221" s="77"/>
      <c r="X221" s="77"/>
      <c r="Y221" s="77"/>
    </row>
    <row r="222" spans="1:25" s="76" customFormat="1" ht="17.25">
      <c r="A222" s="255" t="s">
        <v>75</v>
      </c>
      <c r="B222" s="119"/>
      <c r="C222" s="386"/>
      <c r="D222" s="119"/>
      <c r="E222" s="119"/>
      <c r="F222" s="113"/>
      <c r="G222" s="114"/>
      <c r="H222" s="115"/>
      <c r="I222" s="115"/>
      <c r="J222" s="227"/>
      <c r="K222" s="227"/>
      <c r="L222" s="227"/>
      <c r="M222" s="227"/>
      <c r="N222" s="227"/>
      <c r="O222" s="227"/>
      <c r="P222" s="227"/>
      <c r="Q222" s="77"/>
      <c r="R222" s="77"/>
      <c r="S222" s="77"/>
      <c r="T222" s="77"/>
      <c r="U222" s="77"/>
      <c r="V222" s="77"/>
      <c r="W222" s="77"/>
      <c r="X222" s="77"/>
      <c r="Y222" s="77"/>
    </row>
    <row r="223" spans="1:25" s="76" customFormat="1" ht="17.25">
      <c r="A223" s="560" t="s">
        <v>356</v>
      </c>
      <c r="B223" s="560"/>
      <c r="C223" s="560"/>
      <c r="D223" s="560"/>
      <c r="E223" s="119"/>
      <c r="F223" s="113"/>
      <c r="G223" s="114"/>
      <c r="H223" s="115"/>
      <c r="I223" s="115"/>
      <c r="J223" s="227"/>
      <c r="K223" s="227"/>
      <c r="L223" s="227"/>
      <c r="M223" s="227"/>
      <c r="N223" s="227"/>
      <c r="O223" s="227"/>
      <c r="P223" s="227"/>
      <c r="Q223" s="77"/>
      <c r="R223" s="77"/>
      <c r="S223" s="77"/>
      <c r="T223" s="77"/>
      <c r="U223" s="77"/>
      <c r="V223" s="77"/>
      <c r="W223" s="77"/>
      <c r="X223" s="77"/>
      <c r="Y223" s="77"/>
    </row>
    <row r="224" spans="1:25" s="169" customFormat="1" ht="33">
      <c r="A224" s="100" t="s">
        <v>67</v>
      </c>
      <c r="B224" s="100" t="s">
        <v>24</v>
      </c>
      <c r="C224" s="100" t="s">
        <v>25</v>
      </c>
      <c r="D224" s="100" t="s">
        <v>26</v>
      </c>
      <c r="E224" s="402"/>
      <c r="F224" s="403"/>
      <c r="G224" s="246"/>
      <c r="H224" s="247"/>
      <c r="I224" s="247"/>
      <c r="J224" s="251"/>
      <c r="K224" s="251"/>
      <c r="L224" s="251"/>
      <c r="M224" s="251"/>
      <c r="N224" s="251"/>
      <c r="O224" s="251"/>
      <c r="P224" s="251"/>
      <c r="Q224" s="185"/>
      <c r="R224" s="185"/>
      <c r="S224" s="185"/>
      <c r="T224" s="185"/>
      <c r="U224" s="185"/>
      <c r="V224" s="185"/>
      <c r="W224" s="185"/>
      <c r="X224" s="185"/>
      <c r="Y224" s="185"/>
    </row>
    <row r="225" spans="1:25" s="76" customFormat="1" ht="18" customHeight="1">
      <c r="A225" s="561" t="s">
        <v>146</v>
      </c>
      <c r="B225" s="404" t="s">
        <v>395</v>
      </c>
      <c r="C225" s="405"/>
      <c r="D225" s="406">
        <v>0</v>
      </c>
      <c r="F225" s="407"/>
      <c r="G225" s="114"/>
      <c r="H225" s="115"/>
      <c r="I225" s="115"/>
      <c r="J225" s="227"/>
      <c r="K225" s="227"/>
      <c r="L225" s="227"/>
      <c r="M225" s="227"/>
      <c r="N225" s="227"/>
      <c r="O225" s="227"/>
      <c r="P225" s="227"/>
      <c r="Q225" s="77"/>
      <c r="R225" s="77"/>
      <c r="S225" s="77"/>
      <c r="T225" s="77"/>
      <c r="U225" s="77"/>
      <c r="V225" s="77"/>
      <c r="W225" s="77"/>
      <c r="X225" s="77"/>
      <c r="Y225" s="77"/>
    </row>
    <row r="226" spans="1:25" s="76" customFormat="1" ht="15.75">
      <c r="A226" s="561"/>
      <c r="B226" s="404" t="s">
        <v>79</v>
      </c>
      <c r="C226" s="408" t="s">
        <v>399</v>
      </c>
      <c r="D226" s="406">
        <v>4.8</v>
      </c>
      <c r="E226" s="407"/>
      <c r="F226" s="407"/>
      <c r="G226" s="114"/>
      <c r="H226" s="115"/>
      <c r="I226" s="257"/>
      <c r="J226" s="227"/>
      <c r="K226" s="227"/>
      <c r="L226" s="227"/>
      <c r="M226" s="227"/>
      <c r="N226" s="227"/>
      <c r="O226" s="227"/>
      <c r="P226" s="227"/>
      <c r="Q226" s="77"/>
      <c r="R226" s="77"/>
      <c r="S226" s="77"/>
      <c r="T226" s="77"/>
      <c r="U226" s="77"/>
      <c r="V226" s="77"/>
      <c r="W226" s="77"/>
      <c r="X226" s="77"/>
      <c r="Y226" s="77"/>
    </row>
    <row r="227" spans="1:25" s="76" customFormat="1" ht="16.5">
      <c r="A227" s="561"/>
      <c r="B227" s="409" t="s">
        <v>140</v>
      </c>
      <c r="C227" s="410" t="s">
        <v>400</v>
      </c>
      <c r="D227" s="411">
        <v>6.47</v>
      </c>
      <c r="E227" s="407"/>
      <c r="F227" s="389"/>
      <c r="G227" s="114"/>
      <c r="H227" s="115"/>
      <c r="I227" s="115"/>
      <c r="J227" s="227"/>
      <c r="K227" s="227"/>
      <c r="L227" s="227"/>
      <c r="M227" s="227"/>
      <c r="N227" s="227"/>
      <c r="O227" s="227"/>
      <c r="P227" s="412"/>
      <c r="Q227" s="77"/>
      <c r="R227" s="77"/>
      <c r="S227" s="227"/>
      <c r="T227" s="77"/>
      <c r="U227" s="77"/>
      <c r="V227" s="77"/>
      <c r="W227" s="77"/>
      <c r="X227" s="77"/>
      <c r="Y227" s="77"/>
    </row>
    <row r="228" spans="1:25" s="76" customFormat="1" ht="17.25" thickBot="1">
      <c r="A228" s="561"/>
      <c r="B228" s="409" t="s">
        <v>291</v>
      </c>
      <c r="C228" s="410" t="s">
        <v>401</v>
      </c>
      <c r="D228" s="411">
        <v>7.52</v>
      </c>
      <c r="E228" s="407"/>
      <c r="F228" s="389"/>
      <c r="G228" s="114"/>
      <c r="H228" s="115"/>
      <c r="I228" s="115"/>
      <c r="J228" s="227"/>
      <c r="K228" s="227"/>
      <c r="L228" s="227"/>
      <c r="M228" s="227"/>
      <c r="N228" s="227"/>
      <c r="O228" s="227"/>
      <c r="P228" s="412"/>
      <c r="Q228" s="77"/>
      <c r="R228" s="77"/>
      <c r="S228" s="227"/>
      <c r="T228" s="77"/>
      <c r="U228" s="77"/>
      <c r="V228" s="77"/>
      <c r="W228" s="77"/>
      <c r="X228" s="77"/>
      <c r="Y228" s="77"/>
    </row>
    <row r="229" spans="1:25" s="76" customFormat="1" ht="16.5">
      <c r="A229" s="561"/>
      <c r="B229" s="580" t="s">
        <v>147</v>
      </c>
      <c r="C229" s="580"/>
      <c r="D229" s="262">
        <f>SUM(D226:D228)</f>
        <v>18.79</v>
      </c>
      <c r="F229" s="389"/>
      <c r="G229" s="114"/>
      <c r="H229" s="115"/>
      <c r="I229" s="587">
        <f>D229-4.13</f>
        <v>14.66</v>
      </c>
      <c r="J229" s="227"/>
      <c r="K229" s="227"/>
      <c r="L229" s="227"/>
      <c r="M229" s="227"/>
      <c r="N229" s="227"/>
      <c r="O229" s="227"/>
      <c r="P229" s="227"/>
      <c r="Q229" s="77"/>
      <c r="R229" s="77"/>
      <c r="S229" s="77"/>
      <c r="T229" s="77"/>
      <c r="U229" s="77"/>
      <c r="V229" s="77"/>
      <c r="W229" s="77"/>
      <c r="X229" s="77"/>
      <c r="Y229" s="77"/>
    </row>
    <row r="230" spans="3:25" s="76" customFormat="1" ht="15">
      <c r="C230" s="115"/>
      <c r="F230" s="113"/>
      <c r="G230" s="114"/>
      <c r="H230" s="115"/>
      <c r="I230" s="588"/>
      <c r="J230" s="227"/>
      <c r="K230" s="227"/>
      <c r="L230" s="227"/>
      <c r="M230" s="227"/>
      <c r="N230" s="227"/>
      <c r="O230" s="227"/>
      <c r="P230" s="227"/>
      <c r="Q230" s="77"/>
      <c r="R230" s="77"/>
      <c r="S230" s="77"/>
      <c r="T230" s="77"/>
      <c r="U230" s="77"/>
      <c r="V230" s="77"/>
      <c r="W230" s="77"/>
      <c r="X230" s="77"/>
      <c r="Y230" s="77"/>
    </row>
    <row r="231" spans="4:25" s="76" customFormat="1" ht="12" customHeight="1" thickBot="1">
      <c r="D231" s="413"/>
      <c r="E231" s="413"/>
      <c r="F231" s="113"/>
      <c r="G231" s="114"/>
      <c r="H231" s="414"/>
      <c r="I231" s="589"/>
      <c r="J231" s="415"/>
      <c r="K231" s="415"/>
      <c r="L231" s="415"/>
      <c r="M231" s="415"/>
      <c r="N231" s="415"/>
      <c r="O231" s="415"/>
      <c r="P231" s="415"/>
      <c r="Q231" s="416"/>
      <c r="R231" s="416"/>
      <c r="S231" s="416"/>
      <c r="T231" s="416"/>
      <c r="U231" s="77"/>
      <c r="V231" s="77"/>
      <c r="W231" s="77"/>
      <c r="X231" s="77"/>
      <c r="Y231" s="77"/>
    </row>
    <row r="232" spans="1:25" s="76" customFormat="1" ht="16.5">
      <c r="A232" s="265" t="s">
        <v>213</v>
      </c>
      <c r="B232" s="266"/>
      <c r="C232" s="266"/>
      <c r="D232" s="266"/>
      <c r="E232" s="267"/>
      <c r="F232" s="417"/>
      <c r="G232" s="114"/>
      <c r="H232" s="115"/>
      <c r="I232" s="115"/>
      <c r="J232" s="227"/>
      <c r="K232" s="227"/>
      <c r="L232" s="227"/>
      <c r="M232" s="227"/>
      <c r="N232" s="227"/>
      <c r="O232" s="227"/>
      <c r="P232" s="227"/>
      <c r="Q232" s="418"/>
      <c r="R232" s="418"/>
      <c r="S232" s="418"/>
      <c r="T232" s="418"/>
      <c r="U232" s="227"/>
      <c r="V232" s="77"/>
      <c r="W232" s="77"/>
      <c r="X232" s="77"/>
      <c r="Y232" s="77"/>
    </row>
    <row r="233" spans="1:25" s="260" customFormat="1" ht="16.5">
      <c r="A233" s="581" t="s">
        <v>382</v>
      </c>
      <c r="B233" s="581"/>
      <c r="C233" s="581"/>
      <c r="D233" s="581"/>
      <c r="E233" s="119"/>
      <c r="F233" s="202"/>
      <c r="G233" s="270"/>
      <c r="H233" s="270"/>
      <c r="I233" s="270"/>
      <c r="J233" s="270"/>
      <c r="K233" s="270"/>
      <c r="L233" s="270"/>
      <c r="M233" s="270"/>
      <c r="N233" s="270"/>
      <c r="O233" s="270"/>
      <c r="P233" s="270"/>
      <c r="Q233" s="271"/>
      <c r="R233" s="271"/>
      <c r="S233" s="271"/>
      <c r="T233" s="271"/>
      <c r="U233" s="259"/>
      <c r="V233" s="259"/>
      <c r="W233" s="259"/>
      <c r="X233" s="259"/>
      <c r="Y233" s="259"/>
    </row>
    <row r="234" spans="1:25" s="76" customFormat="1" ht="17.25">
      <c r="A234" s="577" t="s">
        <v>325</v>
      </c>
      <c r="B234" s="577"/>
      <c r="C234" s="577"/>
      <c r="D234" s="577"/>
      <c r="E234" s="119" t="s">
        <v>30</v>
      </c>
      <c r="F234" s="113"/>
      <c r="G234" s="114"/>
      <c r="H234" s="115"/>
      <c r="I234" s="115"/>
      <c r="J234" s="227"/>
      <c r="K234" s="227"/>
      <c r="L234" s="227"/>
      <c r="M234" s="227"/>
      <c r="N234" s="227"/>
      <c r="O234" s="227"/>
      <c r="P234" s="227"/>
      <c r="Q234" s="77"/>
      <c r="R234" s="77"/>
      <c r="S234" s="77"/>
      <c r="T234" s="77"/>
      <c r="U234" s="77"/>
      <c r="V234" s="77"/>
      <c r="W234" s="77"/>
      <c r="X234" s="77"/>
      <c r="Y234" s="77"/>
    </row>
    <row r="235" spans="1:25" s="169" customFormat="1" ht="33.75" thickBot="1">
      <c r="A235" s="100" t="s">
        <v>8</v>
      </c>
      <c r="B235" s="100" t="s">
        <v>9</v>
      </c>
      <c r="C235" s="100" t="s">
        <v>326</v>
      </c>
      <c r="D235" s="100" t="s">
        <v>383</v>
      </c>
      <c r="E235" s="100" t="s">
        <v>357</v>
      </c>
      <c r="F235" s="275"/>
      <c r="G235" s="246"/>
      <c r="H235" s="247"/>
      <c r="I235" s="247"/>
      <c r="J235" s="251"/>
      <c r="K235" s="251"/>
      <c r="L235" s="251"/>
      <c r="M235" s="251"/>
      <c r="N235" s="251"/>
      <c r="O235" s="251"/>
      <c r="P235" s="251"/>
      <c r="Q235" s="185"/>
      <c r="R235" s="185"/>
      <c r="S235" s="185"/>
      <c r="T235" s="185"/>
      <c r="U235" s="185"/>
      <c r="V235" s="185"/>
      <c r="W235" s="185"/>
      <c r="X235" s="185"/>
      <c r="Y235" s="185"/>
    </row>
    <row r="236" spans="1:25" s="76" customFormat="1" ht="16.5">
      <c r="A236" s="210">
        <v>1</v>
      </c>
      <c r="B236" s="121" t="s">
        <v>278</v>
      </c>
      <c r="C236" s="290">
        <v>312.52</v>
      </c>
      <c r="D236" s="262">
        <v>0</v>
      </c>
      <c r="E236" s="277">
        <f>D236/C236</f>
        <v>0</v>
      </c>
      <c r="F236" s="278"/>
      <c r="G236" s="114"/>
      <c r="H236" s="115"/>
      <c r="I236" s="115"/>
      <c r="J236" s="363" t="s">
        <v>9</v>
      </c>
      <c r="K236" s="363" t="s">
        <v>184</v>
      </c>
      <c r="L236" s="363" t="s">
        <v>185</v>
      </c>
      <c r="M236" s="364" t="s">
        <v>186</v>
      </c>
      <c r="N236" s="363" t="s">
        <v>187</v>
      </c>
      <c r="O236" s="363" t="s">
        <v>188</v>
      </c>
      <c r="P236" s="364" t="s">
        <v>189</v>
      </c>
      <c r="Q236" s="298"/>
      <c r="R236" s="298"/>
      <c r="S236" s="298"/>
      <c r="T236" s="419"/>
      <c r="U236" s="420"/>
      <c r="V236" s="298"/>
      <c r="W236" s="227"/>
      <c r="X236" s="227"/>
      <c r="Y236" s="77"/>
    </row>
    <row r="237" spans="1:25" s="76" customFormat="1" ht="16.5">
      <c r="A237" s="210">
        <v>2</v>
      </c>
      <c r="B237" s="121" t="s">
        <v>279</v>
      </c>
      <c r="C237" s="290">
        <v>224.36</v>
      </c>
      <c r="D237" s="262">
        <v>0</v>
      </c>
      <c r="E237" s="277">
        <f>D237/C237</f>
        <v>0</v>
      </c>
      <c r="F237" s="278"/>
      <c r="G237" s="114"/>
      <c r="H237" s="115"/>
      <c r="I237" s="115"/>
      <c r="J237" s="121" t="s">
        <v>278</v>
      </c>
      <c r="K237" s="299">
        <v>164.16</v>
      </c>
      <c r="L237" s="421">
        <v>148.36</v>
      </c>
      <c r="M237" s="301">
        <f>K237+L237</f>
        <v>312.52</v>
      </c>
      <c r="N237" s="299">
        <v>0</v>
      </c>
      <c r="O237" s="300">
        <v>0</v>
      </c>
      <c r="P237" s="422"/>
      <c r="Q237" s="298"/>
      <c r="R237" s="298"/>
      <c r="S237" s="298"/>
      <c r="T237" s="77"/>
      <c r="U237" s="420"/>
      <c r="V237" s="298"/>
      <c r="W237" s="227"/>
      <c r="X237" s="227"/>
      <c r="Y237" s="77"/>
    </row>
    <row r="238" spans="1:25" s="76" customFormat="1" ht="16.5">
      <c r="A238" s="210">
        <v>3</v>
      </c>
      <c r="B238" s="121" t="s">
        <v>280</v>
      </c>
      <c r="C238" s="290">
        <v>77.16999999999999</v>
      </c>
      <c r="D238" s="262">
        <v>0</v>
      </c>
      <c r="E238" s="277">
        <f>D238/C238</f>
        <v>0</v>
      </c>
      <c r="F238" s="278"/>
      <c r="G238" s="114"/>
      <c r="H238" s="115"/>
      <c r="I238" s="115"/>
      <c r="J238" s="121" t="s">
        <v>279</v>
      </c>
      <c r="K238" s="299">
        <v>121.75</v>
      </c>
      <c r="L238" s="421">
        <v>102.61</v>
      </c>
      <c r="M238" s="301">
        <f>K238+L238</f>
        <v>224.36</v>
      </c>
      <c r="N238" s="299">
        <v>0</v>
      </c>
      <c r="O238" s="300">
        <v>0</v>
      </c>
      <c r="P238" s="422"/>
      <c r="Q238" s="298"/>
      <c r="R238" s="298"/>
      <c r="S238" s="298"/>
      <c r="T238" s="77"/>
      <c r="U238" s="420"/>
      <c r="V238" s="298"/>
      <c r="W238" s="227"/>
      <c r="X238" s="227"/>
      <c r="Y238" s="77"/>
    </row>
    <row r="239" spans="1:25" s="76" customFormat="1" ht="16.5">
      <c r="A239" s="121"/>
      <c r="B239" s="423" t="s">
        <v>19</v>
      </c>
      <c r="C239" s="290">
        <v>614.05</v>
      </c>
      <c r="D239" s="262">
        <v>0</v>
      </c>
      <c r="E239" s="277">
        <f>D239/C239</f>
        <v>0</v>
      </c>
      <c r="F239" s="238"/>
      <c r="G239" s="114"/>
      <c r="H239" s="115"/>
      <c r="I239" s="115"/>
      <c r="J239" s="121" t="s">
        <v>280</v>
      </c>
      <c r="K239" s="299">
        <v>47.15</v>
      </c>
      <c r="L239" s="421">
        <v>30.019999999999996</v>
      </c>
      <c r="M239" s="301">
        <f>K239+L239</f>
        <v>77.16999999999999</v>
      </c>
      <c r="N239" s="299">
        <v>0</v>
      </c>
      <c r="O239" s="300">
        <v>0</v>
      </c>
      <c r="P239" s="422"/>
      <c r="Q239" s="424"/>
      <c r="R239" s="424"/>
      <c r="S239" s="424"/>
      <c r="T239" s="77"/>
      <c r="U239" s="425"/>
      <c r="V239" s="425"/>
      <c r="W239" s="425"/>
      <c r="X239" s="227"/>
      <c r="Y239" s="77"/>
    </row>
    <row r="240" spans="6:25" s="76" customFormat="1" ht="16.5">
      <c r="F240" s="113"/>
      <c r="G240" s="426"/>
      <c r="H240" s="251"/>
      <c r="I240" s="251"/>
      <c r="J240" s="121" t="s">
        <v>10</v>
      </c>
      <c r="K240" s="299">
        <v>333.06</v>
      </c>
      <c r="L240" s="421">
        <v>280.99</v>
      </c>
      <c r="M240" s="301">
        <f>K240+L240</f>
        <v>614.05</v>
      </c>
      <c r="N240" s="299">
        <f>SUM(N237:N239)</f>
        <v>0</v>
      </c>
      <c r="O240" s="300">
        <f>SUM(O237:O239)</f>
        <v>0</v>
      </c>
      <c r="P240" s="422"/>
      <c r="Q240" s="251"/>
      <c r="R240" s="251"/>
      <c r="S240" s="251"/>
      <c r="T240" s="251"/>
      <c r="U240" s="77"/>
      <c r="V240" s="77"/>
      <c r="W240" s="77"/>
      <c r="X240" s="77"/>
      <c r="Y240" s="77"/>
    </row>
    <row r="241" spans="1:25" s="260" customFormat="1" ht="16.5">
      <c r="A241" s="581" t="s">
        <v>388</v>
      </c>
      <c r="B241" s="581"/>
      <c r="C241" s="581"/>
      <c r="D241" s="581"/>
      <c r="E241" s="119"/>
      <c r="F241" s="202"/>
      <c r="G241" s="270"/>
      <c r="H241" s="270"/>
      <c r="I241" s="270"/>
      <c r="J241" s="270"/>
      <c r="K241" s="270"/>
      <c r="L241" s="270"/>
      <c r="M241" s="270"/>
      <c r="N241" s="270"/>
      <c r="O241" s="270"/>
      <c r="P241" s="270"/>
      <c r="Q241" s="271"/>
      <c r="R241" s="271"/>
      <c r="S241" s="271"/>
      <c r="T241" s="271"/>
      <c r="U241" s="259"/>
      <c r="V241" s="259"/>
      <c r="W241" s="259"/>
      <c r="X241" s="259"/>
      <c r="Y241" s="259"/>
    </row>
    <row r="242" spans="1:25" s="76" customFormat="1" ht="18" thickBot="1">
      <c r="A242" s="557" t="s">
        <v>327</v>
      </c>
      <c r="B242" s="557"/>
      <c r="C242" s="557"/>
      <c r="D242" s="557"/>
      <c r="E242" s="119" t="s">
        <v>30</v>
      </c>
      <c r="F242" s="113"/>
      <c r="G242" s="114"/>
      <c r="H242" s="115"/>
      <c r="I242" s="115"/>
      <c r="J242" s="227"/>
      <c r="K242" s="227"/>
      <c r="L242" s="227"/>
      <c r="M242" s="227"/>
      <c r="N242" s="227"/>
      <c r="O242" s="227"/>
      <c r="P242" s="227"/>
      <c r="Q242" s="77"/>
      <c r="R242" s="77"/>
      <c r="S242" s="77"/>
      <c r="T242" s="77"/>
      <c r="U242" s="77"/>
      <c r="V242" s="77"/>
      <c r="W242" s="77"/>
      <c r="X242" s="77"/>
      <c r="Y242" s="77"/>
    </row>
    <row r="243" spans="1:25" s="169" customFormat="1" ht="57" customHeight="1">
      <c r="A243" s="100" t="s">
        <v>8</v>
      </c>
      <c r="B243" s="100" t="s">
        <v>9</v>
      </c>
      <c r="C243" s="100" t="s">
        <v>358</v>
      </c>
      <c r="D243" s="100" t="s">
        <v>396</v>
      </c>
      <c r="E243" s="100" t="s">
        <v>354</v>
      </c>
      <c r="F243" s="275"/>
      <c r="G243" s="246"/>
      <c r="H243" s="247"/>
      <c r="I243" s="247"/>
      <c r="J243" s="363" t="s">
        <v>9</v>
      </c>
      <c r="K243" s="363" t="s">
        <v>190</v>
      </c>
      <c r="L243" s="363" t="s">
        <v>191</v>
      </c>
      <c r="M243" s="279" t="s">
        <v>192</v>
      </c>
      <c r="N243" s="251"/>
      <c r="O243" s="251"/>
      <c r="P243" s="251"/>
      <c r="Q243" s="185"/>
      <c r="R243" s="185"/>
      <c r="S243" s="185"/>
      <c r="T243" s="185"/>
      <c r="U243" s="185"/>
      <c r="V243" s="185"/>
      <c r="W243" s="185"/>
      <c r="X243" s="185"/>
      <c r="Y243" s="185"/>
    </row>
    <row r="244" spans="1:25" s="76" customFormat="1" ht="16.5">
      <c r="A244" s="210">
        <v>1</v>
      </c>
      <c r="B244" s="121" t="s">
        <v>278</v>
      </c>
      <c r="C244" s="290">
        <v>312.52</v>
      </c>
      <c r="D244" s="262">
        <v>8.349999999999994</v>
      </c>
      <c r="E244" s="229">
        <f>D244/C244</f>
        <v>0.0267182900294381</v>
      </c>
      <c r="F244" s="113"/>
      <c r="G244" s="114"/>
      <c r="H244" s="115"/>
      <c r="I244" s="115"/>
      <c r="J244" s="121" t="s">
        <v>278</v>
      </c>
      <c r="K244" s="301">
        <v>4.6499999999999915</v>
      </c>
      <c r="L244" s="300">
        <v>3.700000000000003</v>
      </c>
      <c r="M244" s="301">
        <f>SUM(K244:L244)</f>
        <v>8.349999999999994</v>
      </c>
      <c r="N244" s="227"/>
      <c r="O244" s="227"/>
      <c r="P244" s="427"/>
      <c r="Q244" s="298"/>
      <c r="R244" s="298"/>
      <c r="S244" s="227"/>
      <c r="T244" s="77"/>
      <c r="U244" s="77"/>
      <c r="V244" s="77"/>
      <c r="W244" s="77"/>
      <c r="X244" s="77"/>
      <c r="Y244" s="77"/>
    </row>
    <row r="245" spans="1:25" s="76" customFormat="1" ht="16.5">
      <c r="A245" s="210">
        <v>2</v>
      </c>
      <c r="B245" s="121" t="s">
        <v>279</v>
      </c>
      <c r="C245" s="290">
        <v>224.36</v>
      </c>
      <c r="D245" s="262">
        <v>6.550000000000004</v>
      </c>
      <c r="E245" s="229">
        <f>D245/C245</f>
        <v>0.029194152255303994</v>
      </c>
      <c r="F245" s="113"/>
      <c r="G245" s="114"/>
      <c r="H245" s="115"/>
      <c r="I245" s="115"/>
      <c r="J245" s="121" t="s">
        <v>279</v>
      </c>
      <c r="K245" s="301">
        <v>3.9299999999999997</v>
      </c>
      <c r="L245" s="300">
        <v>2.6200000000000045</v>
      </c>
      <c r="M245" s="301">
        <f>SUM(K245:L245)</f>
        <v>6.550000000000004</v>
      </c>
      <c r="N245" s="227"/>
      <c r="O245" s="227"/>
      <c r="P245" s="427"/>
      <c r="Q245" s="298"/>
      <c r="R245" s="298"/>
      <c r="S245" s="227"/>
      <c r="T245" s="77"/>
      <c r="U245" s="77"/>
      <c r="V245" s="77"/>
      <c r="W245" s="77"/>
      <c r="X245" s="77"/>
      <c r="Y245" s="77"/>
    </row>
    <row r="246" spans="1:25" s="76" customFormat="1" ht="16.5">
      <c r="A246" s="210">
        <v>3</v>
      </c>
      <c r="B246" s="121" t="s">
        <v>280</v>
      </c>
      <c r="C246" s="290">
        <v>77.16999999999999</v>
      </c>
      <c r="D246" s="262">
        <v>3.5699999999999967</v>
      </c>
      <c r="E246" s="229">
        <f>D246/C246</f>
        <v>0.046261500583128126</v>
      </c>
      <c r="F246" s="113"/>
      <c r="G246" s="114"/>
      <c r="H246" s="115"/>
      <c r="I246" s="115"/>
      <c r="J246" s="121" t="s">
        <v>280</v>
      </c>
      <c r="K246" s="301">
        <v>2.5599999999999987</v>
      </c>
      <c r="L246" s="300">
        <v>1.009999999999998</v>
      </c>
      <c r="M246" s="301">
        <f>SUM(K246:L246)</f>
        <v>3.5699999999999967</v>
      </c>
      <c r="N246" s="227"/>
      <c r="O246" s="227"/>
      <c r="P246" s="427"/>
      <c r="Q246" s="298"/>
      <c r="R246" s="298"/>
      <c r="S246" s="227"/>
      <c r="T246" s="77"/>
      <c r="U246" s="77"/>
      <c r="V246" s="77"/>
      <c r="W246" s="77"/>
      <c r="X246" s="77"/>
      <c r="Y246" s="77"/>
    </row>
    <row r="247" spans="1:25" s="76" customFormat="1" ht="16.5">
      <c r="A247" s="121"/>
      <c r="B247" s="423" t="s">
        <v>19</v>
      </c>
      <c r="C247" s="290">
        <v>614.05</v>
      </c>
      <c r="D247" s="290">
        <v>18.47000000000003</v>
      </c>
      <c r="E247" s="229">
        <f>D247/C247</f>
        <v>0.03007898379610786</v>
      </c>
      <c r="F247" s="238"/>
      <c r="G247" s="114"/>
      <c r="H247" s="115"/>
      <c r="I247" s="115"/>
      <c r="J247" s="121" t="s">
        <v>10</v>
      </c>
      <c r="K247" s="299">
        <v>11.13999999999999</v>
      </c>
      <c r="L247" s="300">
        <v>7.330000000000041</v>
      </c>
      <c r="M247" s="301">
        <f>SUM(K247:L247)</f>
        <v>18.47000000000003</v>
      </c>
      <c r="N247" s="227"/>
      <c r="O247" s="227"/>
      <c r="P247" s="424"/>
      <c r="Q247" s="365"/>
      <c r="R247" s="365"/>
      <c r="S247" s="227"/>
      <c r="T247" s="77"/>
      <c r="U247" s="77"/>
      <c r="V247" s="77"/>
      <c r="W247" s="77"/>
      <c r="X247" s="77"/>
      <c r="Y247" s="77"/>
    </row>
    <row r="248" spans="1:25" s="76" customFormat="1" ht="16.5">
      <c r="A248" s="234"/>
      <c r="B248" s="235"/>
      <c r="C248" s="396"/>
      <c r="D248" s="396"/>
      <c r="E248" s="237"/>
      <c r="F248" s="238"/>
      <c r="G248" s="114"/>
      <c r="H248" s="115"/>
      <c r="I248" s="115"/>
      <c r="J248" s="241"/>
      <c r="K248" s="304"/>
      <c r="L248" s="305"/>
      <c r="M248" s="227"/>
      <c r="N248" s="227"/>
      <c r="O248" s="227"/>
      <c r="P248" s="424"/>
      <c r="Q248" s="365"/>
      <c r="R248" s="365"/>
      <c r="S248" s="227"/>
      <c r="T248" s="77"/>
      <c r="U248" s="77"/>
      <c r="V248" s="77"/>
      <c r="W248" s="77"/>
      <c r="X248" s="77"/>
      <c r="Y248" s="77"/>
    </row>
    <row r="249" spans="1:25" s="76" customFormat="1" ht="16.5">
      <c r="A249" s="234"/>
      <c r="B249" s="235"/>
      <c r="C249" s="396"/>
      <c r="D249" s="396"/>
      <c r="E249" s="237"/>
      <c r="F249" s="238"/>
      <c r="G249" s="114"/>
      <c r="H249" s="115"/>
      <c r="I249" s="115"/>
      <c r="J249" s="241"/>
      <c r="K249" s="304"/>
      <c r="L249" s="305"/>
      <c r="M249" s="227"/>
      <c r="N249" s="227"/>
      <c r="O249" s="227"/>
      <c r="P249" s="424"/>
      <c r="Q249" s="365"/>
      <c r="R249" s="365"/>
      <c r="S249" s="227"/>
      <c r="T249" s="77"/>
      <c r="U249" s="77"/>
      <c r="V249" s="77"/>
      <c r="W249" s="77"/>
      <c r="X249" s="77"/>
      <c r="Y249" s="77"/>
    </row>
    <row r="250" spans="1:25" s="76" customFormat="1" ht="16.5">
      <c r="A250" s="234"/>
      <c r="B250" s="235"/>
      <c r="C250" s="396"/>
      <c r="D250" s="396"/>
      <c r="E250" s="237"/>
      <c r="F250" s="238"/>
      <c r="G250" s="114"/>
      <c r="H250" s="115"/>
      <c r="I250" s="115"/>
      <c r="J250" s="241"/>
      <c r="K250" s="304"/>
      <c r="L250" s="305"/>
      <c r="M250" s="227"/>
      <c r="N250" s="227"/>
      <c r="O250" s="227"/>
      <c r="P250" s="424"/>
      <c r="Q250" s="365"/>
      <c r="R250" s="365"/>
      <c r="S250" s="227"/>
      <c r="T250" s="77"/>
      <c r="U250" s="77"/>
      <c r="V250" s="77"/>
      <c r="W250" s="77"/>
      <c r="X250" s="77"/>
      <c r="Y250" s="77"/>
    </row>
    <row r="251" spans="1:25" s="76" customFormat="1" ht="16.5">
      <c r="A251" s="234"/>
      <c r="B251" s="235"/>
      <c r="C251" s="396"/>
      <c r="D251" s="396"/>
      <c r="E251" s="237"/>
      <c r="F251" s="238"/>
      <c r="G251" s="114"/>
      <c r="H251" s="115"/>
      <c r="I251" s="115"/>
      <c r="J251" s="241"/>
      <c r="K251" s="304"/>
      <c r="L251" s="305"/>
      <c r="M251" s="227"/>
      <c r="N251" s="227"/>
      <c r="O251" s="227"/>
      <c r="P251" s="424"/>
      <c r="Q251" s="365"/>
      <c r="R251" s="365"/>
      <c r="S251" s="227"/>
      <c r="T251" s="77"/>
      <c r="U251" s="77"/>
      <c r="V251" s="77"/>
      <c r="W251" s="77"/>
      <c r="X251" s="77"/>
      <c r="Y251" s="77"/>
    </row>
    <row r="252" spans="1:25" s="225" customFormat="1" ht="16.5">
      <c r="A252" s="255" t="s">
        <v>214</v>
      </c>
      <c r="B252" s="119"/>
      <c r="C252" s="119"/>
      <c r="D252" s="119"/>
      <c r="E252" s="119"/>
      <c r="F252" s="148"/>
      <c r="G252" s="223"/>
      <c r="H252" s="224"/>
      <c r="I252" s="224"/>
      <c r="J252" s="243"/>
      <c r="K252" s="243"/>
      <c r="L252" s="243"/>
      <c r="M252" s="243"/>
      <c r="N252" s="243"/>
      <c r="O252" s="243"/>
      <c r="P252" s="243"/>
      <c r="Q252" s="198"/>
      <c r="R252" s="198"/>
      <c r="S252" s="198"/>
      <c r="T252" s="198"/>
      <c r="U252" s="198"/>
      <c r="V252" s="198"/>
      <c r="W252" s="198"/>
      <c r="X252" s="198"/>
      <c r="Y252" s="198"/>
    </row>
    <row r="253" spans="1:25" s="169" customFormat="1" ht="25.5" customHeight="1">
      <c r="A253" s="100" t="s">
        <v>12</v>
      </c>
      <c r="B253" s="100" t="s">
        <v>381</v>
      </c>
      <c r="C253" s="100" t="s">
        <v>31</v>
      </c>
      <c r="D253" s="100" t="s">
        <v>32</v>
      </c>
      <c r="E253" s="100" t="s">
        <v>33</v>
      </c>
      <c r="F253" s="165" t="s">
        <v>15</v>
      </c>
      <c r="G253" s="272"/>
      <c r="H253" s="273"/>
      <c r="I253" s="273"/>
      <c r="J253" s="273"/>
      <c r="K253" s="273"/>
      <c r="L253" s="273"/>
      <c r="M253" s="273"/>
      <c r="N253" s="273"/>
      <c r="O253" s="273"/>
      <c r="P253" s="273"/>
      <c r="Q253" s="274"/>
      <c r="R253" s="274"/>
      <c r="S253" s="274"/>
      <c r="T253" s="274"/>
      <c r="U253" s="185"/>
      <c r="V253" s="185"/>
      <c r="W253" s="185"/>
      <c r="X253" s="185"/>
      <c r="Y253" s="185"/>
    </row>
    <row r="254" spans="1:25" s="76" customFormat="1" ht="16.5">
      <c r="A254" s="290">
        <v>614.04</v>
      </c>
      <c r="B254" s="428">
        <v>0</v>
      </c>
      <c r="C254" s="262">
        <v>614.04</v>
      </c>
      <c r="D254" s="309">
        <v>614.04</v>
      </c>
      <c r="E254" s="310">
        <f>D254/A254</f>
        <v>1</v>
      </c>
      <c r="F254" s="311">
        <f>A254*85/100</f>
        <v>521.934</v>
      </c>
      <c r="G254" s="114"/>
      <c r="H254" s="115"/>
      <c r="I254" s="115"/>
      <c r="J254" s="227"/>
      <c r="K254" s="227"/>
      <c r="L254" s="227"/>
      <c r="M254" s="227"/>
      <c r="N254" s="227"/>
      <c r="O254" s="227"/>
      <c r="P254" s="424"/>
      <c r="Q254" s="365"/>
      <c r="R254" s="365"/>
      <c r="S254" s="227"/>
      <c r="T254" s="77"/>
      <c r="U254" s="77"/>
      <c r="V254" s="77"/>
      <c r="W254" s="77"/>
      <c r="X254" s="77"/>
      <c r="Y254" s="77"/>
    </row>
    <row r="255" spans="1:25" s="76" customFormat="1" ht="15.75">
      <c r="A255" s="400"/>
      <c r="B255" s="424"/>
      <c r="C255" s="254"/>
      <c r="D255" s="429"/>
      <c r="E255" s="430"/>
      <c r="F255" s="431"/>
      <c r="G255" s="114"/>
      <c r="H255" s="115"/>
      <c r="I255" s="115"/>
      <c r="J255" s="227"/>
      <c r="K255" s="227"/>
      <c r="L255" s="227"/>
      <c r="M255" s="227"/>
      <c r="N255" s="227"/>
      <c r="O255" s="227"/>
      <c r="P255" s="424"/>
      <c r="Q255" s="365"/>
      <c r="R255" s="365"/>
      <c r="S255" s="227"/>
      <c r="T255" s="77"/>
      <c r="U255" s="77"/>
      <c r="V255" s="77"/>
      <c r="W255" s="77"/>
      <c r="X255" s="77"/>
      <c r="Y255" s="77"/>
    </row>
    <row r="256" spans="1:29" s="260" customFormat="1" ht="16.5">
      <c r="A256" s="255" t="s">
        <v>215</v>
      </c>
      <c r="B256" s="119"/>
      <c r="C256" s="386"/>
      <c r="D256" s="119"/>
      <c r="E256" s="119"/>
      <c r="F256" s="148"/>
      <c r="G256" s="324"/>
      <c r="H256" s="257"/>
      <c r="I256" s="257"/>
      <c r="J256" s="258"/>
      <c r="K256" s="258"/>
      <c r="L256" s="258"/>
      <c r="M256" s="258"/>
      <c r="N256" s="258"/>
      <c r="O256" s="258"/>
      <c r="P256" s="258"/>
      <c r="Q256" s="259"/>
      <c r="R256" s="259"/>
      <c r="S256" s="259"/>
      <c r="T256" s="259"/>
      <c r="U256" s="259"/>
      <c r="V256" s="259"/>
      <c r="W256" s="259"/>
      <c r="X256" s="259"/>
      <c r="Y256" s="259"/>
      <c r="Z256" s="259"/>
      <c r="AA256" s="259"/>
      <c r="AB256" s="259"/>
      <c r="AC256" s="259"/>
    </row>
    <row r="257" spans="1:29" s="76" customFormat="1" ht="18" thickBot="1">
      <c r="A257" s="557" t="s">
        <v>328</v>
      </c>
      <c r="B257" s="557"/>
      <c r="C257" s="557"/>
      <c r="D257" s="557"/>
      <c r="E257" s="119"/>
      <c r="F257" s="148"/>
      <c r="G257" s="324" t="s">
        <v>30</v>
      </c>
      <c r="H257" s="115"/>
      <c r="I257" s="115"/>
      <c r="J257" s="227"/>
      <c r="K257" s="227"/>
      <c r="L257" s="227"/>
      <c r="M257" s="227"/>
      <c r="N257" s="227"/>
      <c r="O257" s="227"/>
      <c r="P257" s="22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</row>
    <row r="258" spans="1:29" s="76" customFormat="1" ht="49.5">
      <c r="A258" s="100" t="s">
        <v>8</v>
      </c>
      <c r="B258" s="100" t="s">
        <v>9</v>
      </c>
      <c r="C258" s="100" t="s">
        <v>348</v>
      </c>
      <c r="D258" s="100" t="s">
        <v>384</v>
      </c>
      <c r="E258" s="100" t="s">
        <v>77</v>
      </c>
      <c r="F258" s="432" t="s">
        <v>389</v>
      </c>
      <c r="G258" s="327" t="s">
        <v>34</v>
      </c>
      <c r="H258" s="433"/>
      <c r="I258" s="433"/>
      <c r="J258" s="363" t="s">
        <v>9</v>
      </c>
      <c r="K258" s="363" t="s">
        <v>193</v>
      </c>
      <c r="L258" s="363" t="s">
        <v>194</v>
      </c>
      <c r="M258" s="279" t="s">
        <v>195</v>
      </c>
      <c r="N258" s="434"/>
      <c r="O258" s="434"/>
      <c r="P258" s="434"/>
      <c r="Q258" s="435"/>
      <c r="R258" s="435"/>
      <c r="S258" s="435"/>
      <c r="T258" s="435"/>
      <c r="U258" s="77"/>
      <c r="V258" s="77"/>
      <c r="W258" s="77"/>
      <c r="X258" s="77"/>
      <c r="Y258" s="77"/>
      <c r="Z258" s="77"/>
      <c r="AA258" s="77"/>
      <c r="AB258" s="77"/>
      <c r="AC258" s="77"/>
    </row>
    <row r="259" spans="1:29" s="76" customFormat="1" ht="16.5">
      <c r="A259" s="210">
        <v>1</v>
      </c>
      <c r="B259" s="121" t="s">
        <v>278</v>
      </c>
      <c r="C259" s="290">
        <v>312.52</v>
      </c>
      <c r="D259" s="436">
        <v>0</v>
      </c>
      <c r="E259" s="276">
        <v>312.52</v>
      </c>
      <c r="F259" s="437">
        <v>147.62</v>
      </c>
      <c r="G259" s="333">
        <f>F259/C259</f>
        <v>0.47235376935876106</v>
      </c>
      <c r="H259" s="237"/>
      <c r="I259" s="237"/>
      <c r="J259" s="121" t="s">
        <v>159</v>
      </c>
      <c r="K259" s="299">
        <v>164.16</v>
      </c>
      <c r="L259" s="300">
        <v>148.36</v>
      </c>
      <c r="M259" s="301">
        <f>SUM(K259:L259)</f>
        <v>312.52</v>
      </c>
      <c r="N259" s="438"/>
      <c r="O259" s="438"/>
      <c r="P259" s="427"/>
      <c r="Q259" s="439"/>
      <c r="R259" s="298"/>
      <c r="S259" s="438"/>
      <c r="T259" s="440"/>
      <c r="U259" s="441"/>
      <c r="V259" s="441"/>
      <c r="W259" s="441"/>
      <c r="X259" s="441"/>
      <c r="Y259" s="227"/>
      <c r="Z259" s="77"/>
      <c r="AA259" s="77"/>
      <c r="AB259" s="77"/>
      <c r="AC259" s="77"/>
    </row>
    <row r="260" spans="1:29" s="76" customFormat="1" ht="16.5">
      <c r="A260" s="210">
        <v>2</v>
      </c>
      <c r="B260" s="121" t="s">
        <v>279</v>
      </c>
      <c r="C260" s="290">
        <v>224.36</v>
      </c>
      <c r="D260" s="436">
        <v>0</v>
      </c>
      <c r="E260" s="437">
        <v>224.36</v>
      </c>
      <c r="F260" s="437">
        <v>105.47</v>
      </c>
      <c r="G260" s="333">
        <f>F260/C260</f>
        <v>0.4700927081476199</v>
      </c>
      <c r="H260" s="237"/>
      <c r="I260" s="237"/>
      <c r="J260" s="121" t="s">
        <v>160</v>
      </c>
      <c r="K260" s="299">
        <v>121.75</v>
      </c>
      <c r="L260" s="300">
        <v>102.61</v>
      </c>
      <c r="M260" s="301">
        <f>SUM(K260:L260)</f>
        <v>224.36</v>
      </c>
      <c r="N260" s="438"/>
      <c r="O260" s="438"/>
      <c r="P260" s="427"/>
      <c r="Q260" s="439"/>
      <c r="R260" s="298"/>
      <c r="S260" s="438"/>
      <c r="T260" s="440"/>
      <c r="U260" s="441"/>
      <c r="V260" s="441"/>
      <c r="W260" s="441"/>
      <c r="X260" s="441"/>
      <c r="Y260" s="227"/>
      <c r="Z260" s="77"/>
      <c r="AA260" s="77"/>
      <c r="AB260" s="77"/>
      <c r="AC260" s="77"/>
    </row>
    <row r="261" spans="1:29" s="76" customFormat="1" ht="16.5">
      <c r="A261" s="210">
        <v>3</v>
      </c>
      <c r="B261" s="121" t="s">
        <v>280</v>
      </c>
      <c r="C261" s="290">
        <v>77.16999999999999</v>
      </c>
      <c r="D261" s="436">
        <v>0</v>
      </c>
      <c r="E261" s="437">
        <v>77.16999999999999</v>
      </c>
      <c r="F261" s="437">
        <v>32</v>
      </c>
      <c r="G261" s="333">
        <f>F261/C261</f>
        <v>0.41466891278994433</v>
      </c>
      <c r="H261" s="237"/>
      <c r="I261" s="237"/>
      <c r="J261" s="121" t="s">
        <v>161</v>
      </c>
      <c r="K261" s="299">
        <v>47.15</v>
      </c>
      <c r="L261" s="300">
        <v>30.019999999999996</v>
      </c>
      <c r="M261" s="301">
        <f>SUM(K261:L261)</f>
        <v>77.16999999999999</v>
      </c>
      <c r="N261" s="438"/>
      <c r="O261" s="438"/>
      <c r="P261" s="427"/>
      <c r="Q261" s="439"/>
      <c r="R261" s="298"/>
      <c r="S261" s="438"/>
      <c r="T261" s="440"/>
      <c r="U261" s="441"/>
      <c r="V261" s="441"/>
      <c r="W261" s="441"/>
      <c r="X261" s="441"/>
      <c r="Y261" s="227"/>
      <c r="Z261" s="77"/>
      <c r="AA261" s="77"/>
      <c r="AB261" s="77"/>
      <c r="AC261" s="77"/>
    </row>
    <row r="262" spans="1:29" s="76" customFormat="1" ht="16.5">
      <c r="A262" s="121"/>
      <c r="B262" s="423" t="s">
        <v>19</v>
      </c>
      <c r="C262" s="290">
        <v>614.05</v>
      </c>
      <c r="D262" s="393">
        <f>SUM(D259:D261)</f>
        <v>0</v>
      </c>
      <c r="E262" s="289">
        <v>614.05</v>
      </c>
      <c r="F262" s="437">
        <f>SUM(F259:F261)</f>
        <v>285.09000000000003</v>
      </c>
      <c r="G262" s="333">
        <f>F262/C262</f>
        <v>0.46427815324484983</v>
      </c>
      <c r="H262" s="237"/>
      <c r="I262" s="237"/>
      <c r="J262" s="121" t="s">
        <v>10</v>
      </c>
      <c r="K262" s="299">
        <v>333.05999999999995</v>
      </c>
      <c r="L262" s="300">
        <v>280.99</v>
      </c>
      <c r="M262" s="301">
        <f>SUM(K262:L262)</f>
        <v>614.05</v>
      </c>
      <c r="N262" s="442"/>
      <c r="O262" s="442"/>
      <c r="P262" s="424"/>
      <c r="Q262" s="439"/>
      <c r="R262" s="365"/>
      <c r="S262" s="438"/>
      <c r="T262" s="237"/>
      <c r="U262" s="443"/>
      <c r="V262" s="443"/>
      <c r="W262" s="443"/>
      <c r="X262" s="443"/>
      <c r="Y262" s="227"/>
      <c r="Z262" s="77"/>
      <c r="AA262" s="77"/>
      <c r="AB262" s="77"/>
      <c r="AC262" s="77"/>
    </row>
    <row r="263" spans="1:29" s="76" customFormat="1" ht="16.5">
      <c r="A263" s="234"/>
      <c r="B263" s="235"/>
      <c r="C263" s="396"/>
      <c r="D263" s="444"/>
      <c r="E263" s="445"/>
      <c r="F263" s="446"/>
      <c r="G263" s="361"/>
      <c r="H263" s="237"/>
      <c r="I263" s="237"/>
      <c r="J263" s="241"/>
      <c r="K263" s="304"/>
      <c r="L263" s="305"/>
      <c r="M263" s="227"/>
      <c r="N263" s="442"/>
      <c r="O263" s="442"/>
      <c r="P263" s="424"/>
      <c r="Q263" s="439"/>
      <c r="R263" s="365"/>
      <c r="S263" s="438"/>
      <c r="T263" s="237"/>
      <c r="U263" s="443"/>
      <c r="V263" s="443"/>
      <c r="W263" s="443"/>
      <c r="X263" s="443"/>
      <c r="Y263" s="227"/>
      <c r="Z263" s="77"/>
      <c r="AA263" s="77"/>
      <c r="AB263" s="77"/>
      <c r="AC263" s="77"/>
    </row>
    <row r="264" spans="1:29" s="76" customFormat="1" ht="17.25">
      <c r="A264" s="255" t="s">
        <v>216</v>
      </c>
      <c r="B264" s="119"/>
      <c r="C264" s="386"/>
      <c r="D264" s="119"/>
      <c r="E264" s="119"/>
      <c r="F264" s="113"/>
      <c r="G264" s="114"/>
      <c r="H264" s="115"/>
      <c r="I264" s="115"/>
      <c r="J264" s="227"/>
      <c r="K264" s="227"/>
      <c r="L264" s="227"/>
      <c r="M264" s="227"/>
      <c r="N264" s="227"/>
      <c r="O264" s="227"/>
      <c r="P264" s="22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7"/>
    </row>
    <row r="265" spans="1:29" s="76" customFormat="1" ht="17.25">
      <c r="A265" s="119"/>
      <c r="B265" s="119"/>
      <c r="C265" s="386"/>
      <c r="D265" s="119"/>
      <c r="E265" s="119"/>
      <c r="F265" s="113"/>
      <c r="G265" s="114"/>
      <c r="H265" s="115"/>
      <c r="I265" s="115"/>
      <c r="J265" s="227"/>
      <c r="K265" s="227"/>
      <c r="L265" s="227"/>
      <c r="M265" s="227"/>
      <c r="N265" s="227"/>
      <c r="O265" s="227"/>
      <c r="P265" s="22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  <c r="AC265" s="77"/>
    </row>
    <row r="266" spans="1:18" s="169" customFormat="1" ht="24" customHeight="1">
      <c r="A266" s="101" t="s">
        <v>12</v>
      </c>
      <c r="B266" s="101" t="s">
        <v>35</v>
      </c>
      <c r="C266" s="101" t="s">
        <v>33</v>
      </c>
      <c r="D266" s="101" t="s">
        <v>21</v>
      </c>
      <c r="E266" s="101" t="s">
        <v>22</v>
      </c>
      <c r="F266" s="354"/>
      <c r="G266" s="246"/>
      <c r="H266" s="247"/>
      <c r="I266" s="247"/>
      <c r="J266" s="247"/>
      <c r="K266" s="247"/>
      <c r="L266" s="247"/>
      <c r="M266" s="251"/>
      <c r="N266" s="251"/>
      <c r="O266" s="251"/>
      <c r="P266" s="251"/>
      <c r="Q266" s="185"/>
      <c r="R266" s="185"/>
    </row>
    <row r="267" spans="1:24" s="76" customFormat="1" ht="16.5">
      <c r="A267" s="290">
        <v>614.05</v>
      </c>
      <c r="B267" s="437">
        <v>614.05</v>
      </c>
      <c r="C267" s="229">
        <f>B267/A267</f>
        <v>1</v>
      </c>
      <c r="D267" s="290">
        <v>595.58</v>
      </c>
      <c r="E267" s="447">
        <f>D267/A267</f>
        <v>0.9699210162038924</v>
      </c>
      <c r="F267" s="113"/>
      <c r="G267" s="114"/>
      <c r="H267" s="115"/>
      <c r="I267" s="115"/>
      <c r="J267" s="227"/>
      <c r="K267" s="227"/>
      <c r="L267" s="227"/>
      <c r="M267" s="227"/>
      <c r="N267" s="227"/>
      <c r="O267" s="227"/>
      <c r="P267" s="227"/>
      <c r="Q267" s="77"/>
      <c r="R267" s="77"/>
      <c r="S267" s="77"/>
      <c r="T267" s="77"/>
      <c r="U267" s="77"/>
      <c r="V267" s="77"/>
      <c r="W267" s="77"/>
      <c r="X267" s="77"/>
    </row>
    <row r="268" spans="1:24" s="76" customFormat="1" ht="15">
      <c r="A268" s="304"/>
      <c r="B268" s="227"/>
      <c r="C268" s="304"/>
      <c r="D268" s="227"/>
      <c r="F268" s="113"/>
      <c r="G268" s="114"/>
      <c r="H268" s="115"/>
      <c r="I268" s="115"/>
      <c r="J268" s="227"/>
      <c r="K268" s="227"/>
      <c r="L268" s="227"/>
      <c r="M268" s="227"/>
      <c r="N268" s="227"/>
      <c r="O268" s="227"/>
      <c r="P268" s="227"/>
      <c r="Q268" s="77"/>
      <c r="R268" s="77"/>
      <c r="S268" s="77"/>
      <c r="T268" s="77"/>
      <c r="U268" s="77"/>
      <c r="V268" s="77"/>
      <c r="W268" s="77"/>
      <c r="X268" s="77"/>
    </row>
    <row r="269" spans="1:24" s="260" customFormat="1" ht="16.5">
      <c r="A269" s="255" t="s">
        <v>217</v>
      </c>
      <c r="B269" s="119"/>
      <c r="C269" s="119"/>
      <c r="D269" s="119"/>
      <c r="E269" s="119"/>
      <c r="F269" s="202"/>
      <c r="G269" s="256"/>
      <c r="H269" s="257"/>
      <c r="I269" s="257"/>
      <c r="J269" s="258"/>
      <c r="K269" s="258"/>
      <c r="L269" s="258"/>
      <c r="M269" s="258"/>
      <c r="N269" s="258"/>
      <c r="O269" s="258"/>
      <c r="P269" s="258"/>
      <c r="Q269" s="259"/>
      <c r="R269" s="259"/>
      <c r="S269" s="259"/>
      <c r="T269" s="259"/>
      <c r="U269" s="259"/>
      <c r="V269" s="259"/>
      <c r="W269" s="259"/>
      <c r="X269" s="259"/>
    </row>
    <row r="270" spans="1:24" s="76" customFormat="1" ht="18" thickBot="1">
      <c r="A270" s="557" t="s">
        <v>329</v>
      </c>
      <c r="B270" s="557"/>
      <c r="C270" s="557"/>
      <c r="D270" s="557"/>
      <c r="E270" s="119" t="s">
        <v>30</v>
      </c>
      <c r="F270" s="113"/>
      <c r="G270" s="114"/>
      <c r="H270" s="115"/>
      <c r="I270" s="115"/>
      <c r="J270" s="227"/>
      <c r="K270" s="227"/>
      <c r="L270" s="227"/>
      <c r="M270" s="227"/>
      <c r="N270" s="227"/>
      <c r="O270" s="227"/>
      <c r="P270" s="227"/>
      <c r="Q270" s="77"/>
      <c r="R270" s="77"/>
      <c r="S270" s="77"/>
      <c r="T270" s="77"/>
      <c r="U270" s="77"/>
      <c r="V270" s="77"/>
      <c r="W270" s="77"/>
      <c r="X270" s="77"/>
    </row>
    <row r="271" spans="1:24" s="76" customFormat="1" ht="60" customHeight="1">
      <c r="A271" s="100" t="s">
        <v>8</v>
      </c>
      <c r="B271" s="100" t="s">
        <v>9</v>
      </c>
      <c r="C271" s="100" t="s">
        <v>359</v>
      </c>
      <c r="D271" s="100" t="s">
        <v>78</v>
      </c>
      <c r="E271" s="100" t="s">
        <v>36</v>
      </c>
      <c r="F271" s="113"/>
      <c r="G271" s="114"/>
      <c r="H271" s="115"/>
      <c r="I271" s="115"/>
      <c r="J271" s="363" t="s">
        <v>9</v>
      </c>
      <c r="K271" s="363" t="s">
        <v>196</v>
      </c>
      <c r="L271" s="363" t="s">
        <v>197</v>
      </c>
      <c r="M271" s="279" t="s">
        <v>198</v>
      </c>
      <c r="N271" s="227"/>
      <c r="O271" s="227"/>
      <c r="P271" s="227"/>
      <c r="Q271" s="77"/>
      <c r="R271" s="77"/>
      <c r="S271" s="77"/>
      <c r="T271" s="77"/>
      <c r="U271" s="77"/>
      <c r="V271" s="77"/>
      <c r="W271" s="77"/>
      <c r="X271" s="77"/>
    </row>
    <row r="272" spans="1:24" s="76" customFormat="1" ht="16.5">
      <c r="A272" s="210">
        <v>1</v>
      </c>
      <c r="B272" s="121" t="s">
        <v>278</v>
      </c>
      <c r="C272" s="290">
        <v>312.52</v>
      </c>
      <c r="D272" s="262">
        <v>304.16999999999996</v>
      </c>
      <c r="E272" s="229">
        <f>D272/C272</f>
        <v>0.9732817099705618</v>
      </c>
      <c r="F272" s="113"/>
      <c r="G272" s="114"/>
      <c r="H272" s="115"/>
      <c r="I272" s="115"/>
      <c r="J272" s="121" t="s">
        <v>159</v>
      </c>
      <c r="K272" s="299">
        <v>159.51</v>
      </c>
      <c r="L272" s="300">
        <v>144.66</v>
      </c>
      <c r="M272" s="301">
        <f>SUM(K272:L272)</f>
        <v>304.16999999999996</v>
      </c>
      <c r="N272" s="227"/>
      <c r="O272" s="227"/>
      <c r="P272" s="427"/>
      <c r="Q272" s="298"/>
      <c r="R272" s="298"/>
      <c r="S272" s="227"/>
      <c r="T272" s="77"/>
      <c r="U272" s="77"/>
      <c r="V272" s="77"/>
      <c r="W272" s="77"/>
      <c r="X272" s="77"/>
    </row>
    <row r="273" spans="1:24" s="76" customFormat="1" ht="16.5">
      <c r="A273" s="210">
        <v>2</v>
      </c>
      <c r="B273" s="121" t="s">
        <v>279</v>
      </c>
      <c r="C273" s="290">
        <v>224.36</v>
      </c>
      <c r="D273" s="262">
        <v>217.81</v>
      </c>
      <c r="E273" s="229">
        <f>D273/C273</f>
        <v>0.970805847744696</v>
      </c>
      <c r="F273" s="113"/>
      <c r="G273" s="114"/>
      <c r="H273" s="115"/>
      <c r="I273" s="115"/>
      <c r="J273" s="121" t="s">
        <v>160</v>
      </c>
      <c r="K273" s="299">
        <v>117.82</v>
      </c>
      <c r="L273" s="300">
        <v>99.99</v>
      </c>
      <c r="M273" s="301">
        <f>SUM(K273:L273)</f>
        <v>217.81</v>
      </c>
      <c r="N273" s="227"/>
      <c r="O273" s="227"/>
      <c r="P273" s="427"/>
      <c r="Q273" s="298"/>
      <c r="R273" s="298"/>
      <c r="S273" s="227"/>
      <c r="T273" s="77"/>
      <c r="U273" s="77"/>
      <c r="V273" s="77"/>
      <c r="W273" s="77"/>
      <c r="X273" s="77"/>
    </row>
    <row r="274" spans="1:24" s="76" customFormat="1" ht="16.5">
      <c r="A274" s="210">
        <v>3</v>
      </c>
      <c r="B274" s="121" t="s">
        <v>280</v>
      </c>
      <c r="C274" s="290">
        <v>77.16999999999999</v>
      </c>
      <c r="D274" s="262">
        <v>73.6</v>
      </c>
      <c r="E274" s="229">
        <f>D274/C274</f>
        <v>0.9537384994168719</v>
      </c>
      <c r="F274" s="113"/>
      <c r="G274" s="114"/>
      <c r="H274" s="115"/>
      <c r="I274" s="115"/>
      <c r="J274" s="121" t="s">
        <v>161</v>
      </c>
      <c r="K274" s="299">
        <v>44.59</v>
      </c>
      <c r="L274" s="300">
        <v>29.009999999999998</v>
      </c>
      <c r="M274" s="301">
        <f>SUM(K274:L274)</f>
        <v>73.6</v>
      </c>
      <c r="N274" s="227"/>
      <c r="O274" s="227"/>
      <c r="P274" s="427"/>
      <c r="Q274" s="298"/>
      <c r="R274" s="298"/>
      <c r="S274" s="227"/>
      <c r="T274" s="77"/>
      <c r="U274" s="77"/>
      <c r="V274" s="77"/>
      <c r="W274" s="77"/>
      <c r="X274" s="77"/>
    </row>
    <row r="275" spans="1:24" s="76" customFormat="1" ht="16.5">
      <c r="A275" s="121"/>
      <c r="B275" s="423" t="s">
        <v>19</v>
      </c>
      <c r="C275" s="290">
        <v>614.05</v>
      </c>
      <c r="D275" s="290">
        <v>595.5799999999999</v>
      </c>
      <c r="E275" s="229">
        <f>D275/C275</f>
        <v>0.9699210162038922</v>
      </c>
      <c r="F275" s="238"/>
      <c r="G275" s="114"/>
      <c r="H275" s="115"/>
      <c r="I275" s="115"/>
      <c r="J275" s="121" t="s">
        <v>10</v>
      </c>
      <c r="K275" s="299">
        <v>321.91999999999996</v>
      </c>
      <c r="L275" s="300">
        <v>273.65999999999997</v>
      </c>
      <c r="M275" s="301">
        <f>SUM(K275:L275)</f>
        <v>595.5799999999999</v>
      </c>
      <c r="N275" s="227"/>
      <c r="O275" s="227"/>
      <c r="P275" s="427"/>
      <c r="Q275" s="365"/>
      <c r="R275" s="365"/>
      <c r="S275" s="227"/>
      <c r="T275" s="77"/>
      <c r="U275" s="77"/>
      <c r="V275" s="77"/>
      <c r="W275" s="77"/>
      <c r="X275" s="77"/>
    </row>
    <row r="276" spans="1:24" s="76" customFormat="1" ht="16.5">
      <c r="A276" s="241"/>
      <c r="B276" s="448"/>
      <c r="C276" s="449"/>
      <c r="D276" s="368"/>
      <c r="E276" s="369"/>
      <c r="F276" s="238"/>
      <c r="G276" s="114"/>
      <c r="H276" s="115"/>
      <c r="I276" s="115"/>
      <c r="J276" s="227"/>
      <c r="K276" s="227"/>
      <c r="L276" s="227"/>
      <c r="M276" s="227"/>
      <c r="N276" s="227"/>
      <c r="O276" s="227"/>
      <c r="P276" s="424"/>
      <c r="Q276" s="365"/>
      <c r="R276" s="365"/>
      <c r="S276" s="227"/>
      <c r="T276" s="77"/>
      <c r="U276" s="77"/>
      <c r="V276" s="77"/>
      <c r="W276" s="77"/>
      <c r="X276" s="77"/>
    </row>
    <row r="277" spans="1:24" s="76" customFormat="1" ht="16.5">
      <c r="A277" s="602" t="s">
        <v>360</v>
      </c>
      <c r="B277" s="603"/>
      <c r="C277" s="603"/>
      <c r="D277" s="603"/>
      <c r="E277" s="603"/>
      <c r="F277" s="604"/>
      <c r="G277" s="117"/>
      <c r="J277" s="227"/>
      <c r="K277" s="227"/>
      <c r="L277" s="227"/>
      <c r="M277" s="227"/>
      <c r="N277" s="227"/>
      <c r="O277" s="227"/>
      <c r="P277" s="424"/>
      <c r="Q277" s="365"/>
      <c r="R277" s="365"/>
      <c r="S277" s="227"/>
      <c r="T277" s="77"/>
      <c r="U277" s="77"/>
      <c r="V277" s="77"/>
      <c r="W277" s="77"/>
      <c r="X277" s="77"/>
    </row>
    <row r="278" spans="1:24" s="76" customFormat="1" ht="16.5">
      <c r="A278" s="450" t="s">
        <v>405</v>
      </c>
      <c r="B278" s="451"/>
      <c r="C278" s="451"/>
      <c r="D278" s="451"/>
      <c r="E278" s="451"/>
      <c r="F278" s="452"/>
      <c r="G278" s="117"/>
      <c r="J278" s="227"/>
      <c r="K278" s="227"/>
      <c r="L278" s="227"/>
      <c r="M278" s="227"/>
      <c r="N278" s="227"/>
      <c r="O278" s="227"/>
      <c r="P278" s="424"/>
      <c r="Q278" s="365"/>
      <c r="R278" s="365"/>
      <c r="S278" s="227"/>
      <c r="T278" s="77"/>
      <c r="U278" s="77"/>
      <c r="V278" s="77"/>
      <c r="W278" s="77"/>
      <c r="X278" s="77"/>
    </row>
    <row r="279" spans="1:24" s="169" customFormat="1" ht="43.5" customHeight="1">
      <c r="A279" s="100" t="s">
        <v>37</v>
      </c>
      <c r="B279" s="100" t="s">
        <v>16</v>
      </c>
      <c r="C279" s="100" t="s">
        <v>117</v>
      </c>
      <c r="D279" s="100" t="s">
        <v>118</v>
      </c>
      <c r="E279" s="100" t="s">
        <v>119</v>
      </c>
      <c r="F279" s="453"/>
      <c r="G279" s="246"/>
      <c r="H279" s="247"/>
      <c r="I279" s="247"/>
      <c r="J279" s="251"/>
      <c r="K279" s="251"/>
      <c r="L279" s="251"/>
      <c r="M279" s="251"/>
      <c r="N279" s="251"/>
      <c r="O279" s="251"/>
      <c r="P279" s="365"/>
      <c r="Q279" s="365"/>
      <c r="R279" s="365"/>
      <c r="S279" s="251"/>
      <c r="T279" s="185"/>
      <c r="U279" s="185"/>
      <c r="V279" s="185"/>
      <c r="W279" s="185"/>
      <c r="X279" s="185"/>
    </row>
    <row r="280" spans="1:24" s="76" customFormat="1" ht="16.5">
      <c r="A280" s="210">
        <v>1</v>
      </c>
      <c r="B280" s="121" t="s">
        <v>278</v>
      </c>
      <c r="C280" s="229">
        <v>1.033690076625926</v>
      </c>
      <c r="D280" s="229">
        <f>E272</f>
        <v>0.9732817099705618</v>
      </c>
      <c r="E280" s="454">
        <f>C280-D280</f>
        <v>0.0604083666553642</v>
      </c>
      <c r="F280" s="455"/>
      <c r="G280" s="151"/>
      <c r="H280" s="152"/>
      <c r="I280" s="115"/>
      <c r="J280" s="227"/>
      <c r="K280" s="227"/>
      <c r="L280" s="227"/>
      <c r="M280" s="227"/>
      <c r="N280" s="227"/>
      <c r="O280" s="227"/>
      <c r="P280" s="424"/>
      <c r="Q280" s="365"/>
      <c r="R280" s="365"/>
      <c r="S280" s="227"/>
      <c r="T280" s="77"/>
      <c r="U280" s="77"/>
      <c r="V280" s="77"/>
      <c r="W280" s="77"/>
      <c r="X280" s="77"/>
    </row>
    <row r="281" spans="1:24" s="76" customFormat="1" ht="16.5">
      <c r="A281" s="210">
        <v>2</v>
      </c>
      <c r="B281" s="121" t="s">
        <v>279</v>
      </c>
      <c r="C281" s="229">
        <v>1.0315497667869402</v>
      </c>
      <c r="D281" s="229">
        <f>E273</f>
        <v>0.970805847744696</v>
      </c>
      <c r="E281" s="454">
        <f>C281-D281</f>
        <v>0.06074391904224419</v>
      </c>
      <c r="F281" s="455"/>
      <c r="G281" s="151"/>
      <c r="H281" s="152"/>
      <c r="I281" s="115"/>
      <c r="J281" s="227"/>
      <c r="K281" s="227"/>
      <c r="L281" s="227"/>
      <c r="M281" s="227"/>
      <c r="N281" s="227"/>
      <c r="O281" s="227"/>
      <c r="P281" s="424"/>
      <c r="Q281" s="365"/>
      <c r="R281" s="365"/>
      <c r="S281" s="227"/>
      <c r="T281" s="77"/>
      <c r="U281" s="77"/>
      <c r="V281" s="77"/>
      <c r="W281" s="77"/>
      <c r="X281" s="77"/>
    </row>
    <row r="282" spans="1:24" s="76" customFormat="1" ht="16.5">
      <c r="A282" s="210">
        <v>3</v>
      </c>
      <c r="B282" s="121" t="s">
        <v>280</v>
      </c>
      <c r="C282" s="229">
        <v>0.9638264631654847</v>
      </c>
      <c r="D282" s="229">
        <f>E274</f>
        <v>0.9537384994168719</v>
      </c>
      <c r="E282" s="454">
        <f>C282-D282</f>
        <v>0.01008796374861276</v>
      </c>
      <c r="F282" s="455"/>
      <c r="G282" s="151"/>
      <c r="H282" s="152"/>
      <c r="I282" s="115"/>
      <c r="J282" s="227"/>
      <c r="K282" s="227"/>
      <c r="L282" s="227"/>
      <c r="M282" s="227"/>
      <c r="N282" s="227"/>
      <c r="O282" s="227"/>
      <c r="P282" s="424"/>
      <c r="Q282" s="365"/>
      <c r="R282" s="365"/>
      <c r="S282" s="227"/>
      <c r="T282" s="77"/>
      <c r="U282" s="77"/>
      <c r="V282" s="77"/>
      <c r="W282" s="77"/>
      <c r="X282" s="77"/>
    </row>
    <row r="283" spans="1:24" s="76" customFormat="1" ht="16.5">
      <c r="A283" s="568" t="s">
        <v>10</v>
      </c>
      <c r="B283" s="568"/>
      <c r="C283" s="454">
        <v>1.0236312251512878</v>
      </c>
      <c r="D283" s="454">
        <f>E275</f>
        <v>0.9699210162038922</v>
      </c>
      <c r="E283" s="454">
        <f>C283-D283</f>
        <v>0.05371020894739564</v>
      </c>
      <c r="F283" s="455"/>
      <c r="G283" s="151"/>
      <c r="H283" s="152"/>
      <c r="I283" s="115"/>
      <c r="J283" s="227"/>
      <c r="K283" s="227"/>
      <c r="L283" s="227"/>
      <c r="M283" s="227"/>
      <c r="N283" s="227"/>
      <c r="O283" s="227"/>
      <c r="P283" s="424"/>
      <c r="Q283" s="365"/>
      <c r="R283" s="365"/>
      <c r="S283" s="227"/>
      <c r="T283" s="77"/>
      <c r="U283" s="77"/>
      <c r="V283" s="77"/>
      <c r="W283" s="77"/>
      <c r="X283" s="77"/>
    </row>
    <row r="284" spans="1:24" s="76" customFormat="1" ht="15.75">
      <c r="A284" s="234"/>
      <c r="B284" s="235"/>
      <c r="C284" s="400"/>
      <c r="D284" s="254"/>
      <c r="E284" s="237"/>
      <c r="F284" s="238"/>
      <c r="G284" s="114"/>
      <c r="H284" s="115"/>
      <c r="I284" s="115"/>
      <c r="J284" s="227"/>
      <c r="K284" s="227"/>
      <c r="L284" s="227"/>
      <c r="M284" s="227"/>
      <c r="N284" s="227"/>
      <c r="O284" s="227"/>
      <c r="P284" s="424"/>
      <c r="Q284" s="365"/>
      <c r="R284" s="365"/>
      <c r="S284" s="227"/>
      <c r="T284" s="77"/>
      <c r="U284" s="77"/>
      <c r="V284" s="77"/>
      <c r="W284" s="77"/>
      <c r="X284" s="77"/>
    </row>
    <row r="285" spans="1:24" s="76" customFormat="1" ht="17.25">
      <c r="A285" s="581" t="s">
        <v>361</v>
      </c>
      <c r="B285" s="581"/>
      <c r="C285" s="581"/>
      <c r="D285" s="581"/>
      <c r="E285" s="581"/>
      <c r="F285" s="581"/>
      <c r="G285" s="114"/>
      <c r="H285" s="115"/>
      <c r="I285" s="115"/>
      <c r="J285" s="227"/>
      <c r="K285" s="227"/>
      <c r="L285" s="227"/>
      <c r="M285" s="227"/>
      <c r="N285" s="227"/>
      <c r="O285" s="227"/>
      <c r="P285" s="424"/>
      <c r="Q285" s="365"/>
      <c r="R285" s="365"/>
      <c r="S285" s="227"/>
      <c r="T285" s="77"/>
      <c r="U285" s="77"/>
      <c r="V285" s="77"/>
      <c r="W285" s="77"/>
      <c r="X285" s="77"/>
    </row>
    <row r="286" spans="1:36" s="169" customFormat="1" ht="55.5" customHeight="1">
      <c r="A286" s="100" t="s">
        <v>37</v>
      </c>
      <c r="B286" s="100" t="s">
        <v>16</v>
      </c>
      <c r="C286" s="100" t="s">
        <v>372</v>
      </c>
      <c r="D286" s="100" t="s">
        <v>120</v>
      </c>
      <c r="E286" s="100" t="s">
        <v>121</v>
      </c>
      <c r="F286" s="165" t="s">
        <v>135</v>
      </c>
      <c r="G286" s="246"/>
      <c r="H286" s="247"/>
      <c r="I286" s="247"/>
      <c r="J286" s="552" t="s">
        <v>299</v>
      </c>
      <c r="K286" s="553"/>
      <c r="L286" s="456" t="s">
        <v>300</v>
      </c>
      <c r="M286" s="456" t="s">
        <v>301</v>
      </c>
      <c r="N286" s="456"/>
      <c r="O286" s="456"/>
      <c r="P286" s="456" t="s">
        <v>302</v>
      </c>
      <c r="Q286" s="456"/>
      <c r="R286" s="456"/>
      <c r="S286" s="456" t="s">
        <v>303</v>
      </c>
      <c r="T286" s="456" t="s">
        <v>304</v>
      </c>
      <c r="U286" s="456"/>
      <c r="V286" s="456" t="s">
        <v>305</v>
      </c>
      <c r="W286" s="456"/>
      <c r="X286" s="456"/>
      <c r="Y286" s="456" t="s">
        <v>306</v>
      </c>
      <c r="Z286" s="456"/>
      <c r="AA286" s="456" t="s">
        <v>307</v>
      </c>
      <c r="AB286" s="456"/>
      <c r="AC286" s="456"/>
      <c r="AD286" s="456" t="s">
        <v>308</v>
      </c>
      <c r="AE286" s="456"/>
      <c r="AF286" s="456"/>
      <c r="AG286" s="456"/>
      <c r="AH286" s="456"/>
      <c r="AI286" s="456"/>
      <c r="AJ286" s="456"/>
    </row>
    <row r="287" spans="1:36" s="76" customFormat="1" ht="16.5">
      <c r="A287" s="210">
        <v>1</v>
      </c>
      <c r="B287" s="121" t="s">
        <v>278</v>
      </c>
      <c r="C287" s="457">
        <v>2938320</v>
      </c>
      <c r="D287" s="212">
        <v>326.46000000000004</v>
      </c>
      <c r="E287" s="458">
        <v>326.46000000000004</v>
      </c>
      <c r="F287" s="172">
        <f>E287/D287</f>
        <v>1</v>
      </c>
      <c r="G287" s="114"/>
      <c r="H287" s="115"/>
      <c r="I287" s="115"/>
      <c r="J287" s="459">
        <v>1657260</v>
      </c>
      <c r="K287" s="459">
        <v>1281060</v>
      </c>
      <c r="L287" s="459">
        <f>J287+K287</f>
        <v>2938320</v>
      </c>
      <c r="M287" s="459">
        <f>J287*100/100000</f>
        <v>1657.26</v>
      </c>
      <c r="N287" s="459"/>
      <c r="O287" s="459"/>
      <c r="P287" s="459">
        <f>K287*150/100000</f>
        <v>1921.59</v>
      </c>
      <c r="Q287" s="459"/>
      <c r="R287" s="459"/>
      <c r="S287" s="459">
        <f>M287+P287</f>
        <v>3578.85</v>
      </c>
      <c r="T287" s="459">
        <f>J287*220*4.13/100000</f>
        <v>15057.86436</v>
      </c>
      <c r="U287" s="459"/>
      <c r="V287" s="459">
        <f>K287*2206.18/100000</f>
        <v>28262.489508</v>
      </c>
      <c r="W287" s="459"/>
      <c r="X287" s="459"/>
      <c r="Y287" s="301">
        <f>T287+V287</f>
        <v>43320.353868</v>
      </c>
      <c r="Z287" s="459"/>
      <c r="AA287" s="459">
        <v>138.75</v>
      </c>
      <c r="AB287" s="459"/>
      <c r="AC287" s="459"/>
      <c r="AD287" s="460">
        <f>AA287/Y287/100000</f>
        <v>3.202882423878172E-08</v>
      </c>
      <c r="AE287" s="459"/>
      <c r="AF287" s="459"/>
      <c r="AG287" s="459"/>
      <c r="AH287" s="459"/>
      <c r="AI287" s="459"/>
      <c r="AJ287" s="459"/>
    </row>
    <row r="288" spans="1:36" s="76" customFormat="1" ht="16.5">
      <c r="A288" s="210">
        <v>2</v>
      </c>
      <c r="B288" s="121" t="s">
        <v>279</v>
      </c>
      <c r="C288" s="457">
        <v>2115960</v>
      </c>
      <c r="D288" s="212">
        <v>234.43</v>
      </c>
      <c r="E288" s="458">
        <v>234.43</v>
      </c>
      <c r="F288" s="172">
        <f>E288/D288</f>
        <v>1</v>
      </c>
      <c r="G288" s="114"/>
      <c r="H288" s="115"/>
      <c r="I288" s="115"/>
      <c r="J288" s="459">
        <v>1233760</v>
      </c>
      <c r="K288" s="459">
        <v>882200</v>
      </c>
      <c r="L288" s="459">
        <f>J288+K288</f>
        <v>2115960</v>
      </c>
      <c r="M288" s="459">
        <f>J288*100/100000</f>
        <v>1233.76</v>
      </c>
      <c r="N288" s="459"/>
      <c r="O288" s="459"/>
      <c r="P288" s="459">
        <f>K288*150/100000</f>
        <v>1323.3</v>
      </c>
      <c r="Q288" s="459"/>
      <c r="R288" s="459"/>
      <c r="S288" s="459">
        <f>M288+P288</f>
        <v>2557.06</v>
      </c>
      <c r="T288" s="459">
        <f>J288*220*4.13/100000</f>
        <v>11209.94336</v>
      </c>
      <c r="U288" s="459"/>
      <c r="V288" s="459">
        <f>K288*2206.18/100000</f>
        <v>19462.91996</v>
      </c>
      <c r="W288" s="459"/>
      <c r="X288" s="459"/>
      <c r="Y288" s="301">
        <f>T288+V288</f>
        <v>30672.863319999997</v>
      </c>
      <c r="Z288" s="459"/>
      <c r="AA288" s="459">
        <v>99.63</v>
      </c>
      <c r="AB288" s="459"/>
      <c r="AC288" s="459"/>
      <c r="AD288" s="460">
        <f>AA288/Y288</f>
        <v>0.0032481480115042617</v>
      </c>
      <c r="AE288" s="459"/>
      <c r="AF288" s="459"/>
      <c r="AG288" s="459"/>
      <c r="AH288" s="459"/>
      <c r="AI288" s="459"/>
      <c r="AJ288" s="459"/>
    </row>
    <row r="289" spans="1:36" s="76" customFormat="1" ht="16.5">
      <c r="A289" s="210">
        <v>3</v>
      </c>
      <c r="B289" s="121" t="s">
        <v>280</v>
      </c>
      <c r="C289" s="457">
        <v>671660</v>
      </c>
      <c r="D289" s="212">
        <v>80.19999999999999</v>
      </c>
      <c r="E289" s="458">
        <v>80.19999999999999</v>
      </c>
      <c r="F289" s="172">
        <f>E289/D289</f>
        <v>1</v>
      </c>
      <c r="G289" s="114"/>
      <c r="H289" s="115"/>
      <c r="I289" s="115"/>
      <c r="J289" s="459">
        <v>463540</v>
      </c>
      <c r="K289" s="459">
        <v>208120</v>
      </c>
      <c r="L289" s="459">
        <f>J289+K289</f>
        <v>671660</v>
      </c>
      <c r="M289" s="459">
        <f>J289*100/100000</f>
        <v>463.54</v>
      </c>
      <c r="N289" s="459"/>
      <c r="O289" s="459"/>
      <c r="P289" s="459">
        <f>K289*150/100000</f>
        <v>312.18</v>
      </c>
      <c r="Q289" s="459"/>
      <c r="R289" s="459"/>
      <c r="S289" s="459">
        <f>M289+P289</f>
        <v>775.72</v>
      </c>
      <c r="T289" s="459">
        <f>J289*220*4.13/100000</f>
        <v>4211.72444</v>
      </c>
      <c r="U289" s="459"/>
      <c r="V289" s="459">
        <f>K289*2206.18/100000</f>
        <v>4591.501816</v>
      </c>
      <c r="W289" s="459"/>
      <c r="X289" s="459"/>
      <c r="Y289" s="301">
        <f>T289+V289</f>
        <v>8803.226256</v>
      </c>
      <c r="Z289" s="459"/>
      <c r="AA289" s="459">
        <v>31.939999999999998</v>
      </c>
      <c r="AB289" s="459"/>
      <c r="AC289" s="459"/>
      <c r="AD289" s="460">
        <f>AA289/Y289</f>
        <v>0.0036282152782601386</v>
      </c>
      <c r="AE289" s="459"/>
      <c r="AF289" s="459"/>
      <c r="AG289" s="459"/>
      <c r="AH289" s="459"/>
      <c r="AI289" s="459"/>
      <c r="AJ289" s="459"/>
    </row>
    <row r="290" spans="1:36" s="76" customFormat="1" ht="16.5">
      <c r="A290" s="566" t="s">
        <v>19</v>
      </c>
      <c r="B290" s="566"/>
      <c r="C290" s="457">
        <f>SUM(C287:C289)</f>
        <v>5725940</v>
      </c>
      <c r="D290" s="457">
        <v>641.09</v>
      </c>
      <c r="E290" s="457">
        <v>641.09</v>
      </c>
      <c r="F290" s="172">
        <f>E290/D290</f>
        <v>1</v>
      </c>
      <c r="G290" s="114"/>
      <c r="H290" s="115"/>
      <c r="I290" s="115"/>
      <c r="J290" s="459">
        <v>3354560</v>
      </c>
      <c r="K290" s="459">
        <v>2371380</v>
      </c>
      <c r="L290" s="459">
        <f>J290+K290</f>
        <v>5725940</v>
      </c>
      <c r="M290" s="459">
        <f>J290*100/100000</f>
        <v>3354.56</v>
      </c>
      <c r="N290" s="459"/>
      <c r="O290" s="459"/>
      <c r="P290" s="459">
        <f>K290*150/100000</f>
        <v>3557.07</v>
      </c>
      <c r="Q290" s="459"/>
      <c r="R290" s="459"/>
      <c r="S290" s="459">
        <f>M290+P290</f>
        <v>6911.63</v>
      </c>
      <c r="T290" s="459">
        <f>J290*220*4.13/100000</f>
        <v>30479.53216</v>
      </c>
      <c r="U290" s="459"/>
      <c r="V290" s="459">
        <f>K290*2206.18/100000</f>
        <v>52316.911283999994</v>
      </c>
      <c r="W290" s="459"/>
      <c r="X290" s="459"/>
      <c r="Y290" s="301">
        <f>T290+V290</f>
        <v>82796.44344399999</v>
      </c>
      <c r="Z290" s="459"/>
      <c r="AA290" s="459">
        <v>270.32</v>
      </c>
      <c r="AB290" s="459"/>
      <c r="AC290" s="459"/>
      <c r="AD290" s="460">
        <f>AA290/Y290</f>
        <v>0.0032648745375498285</v>
      </c>
      <c r="AE290" s="459"/>
      <c r="AF290" s="459"/>
      <c r="AG290" s="459"/>
      <c r="AH290" s="459"/>
      <c r="AI290" s="459"/>
      <c r="AJ290" s="459"/>
    </row>
    <row r="291" spans="1:36" s="76" customFormat="1" ht="15.75">
      <c r="A291" s="234"/>
      <c r="B291" s="235"/>
      <c r="C291" s="400"/>
      <c r="D291" s="254"/>
      <c r="E291" s="237"/>
      <c r="F291" s="238"/>
      <c r="G291" s="114"/>
      <c r="H291" s="115"/>
      <c r="I291" s="115"/>
      <c r="J291" s="459"/>
      <c r="K291" s="459"/>
      <c r="L291" s="459"/>
      <c r="M291" s="459"/>
      <c r="N291" s="459"/>
      <c r="O291" s="459"/>
      <c r="P291" s="459"/>
      <c r="Q291" s="459"/>
      <c r="R291" s="459"/>
      <c r="S291" s="459"/>
      <c r="T291" s="459"/>
      <c r="U291" s="459"/>
      <c r="V291" s="459"/>
      <c r="W291" s="459"/>
      <c r="X291" s="459"/>
      <c r="Y291" s="459"/>
      <c r="Z291" s="459"/>
      <c r="AA291" s="459"/>
      <c r="AB291" s="459"/>
      <c r="AC291" s="459"/>
      <c r="AD291" s="459"/>
      <c r="AE291" s="459"/>
      <c r="AF291" s="459"/>
      <c r="AG291" s="459"/>
      <c r="AH291" s="459"/>
      <c r="AI291" s="459"/>
      <c r="AJ291" s="459"/>
    </row>
    <row r="292" spans="1:9" s="76" customFormat="1" ht="15.75" customHeight="1">
      <c r="A292" s="577" t="s">
        <v>362</v>
      </c>
      <c r="B292" s="577"/>
      <c r="C292" s="577"/>
      <c r="D292" s="577"/>
      <c r="E292" s="577"/>
      <c r="F292" s="577"/>
      <c r="G292" s="114"/>
      <c r="H292" s="115"/>
      <c r="I292" s="115"/>
    </row>
    <row r="293" spans="1:34" s="169" customFormat="1" ht="75" customHeight="1">
      <c r="A293" s="100" t="s">
        <v>37</v>
      </c>
      <c r="B293" s="100" t="s">
        <v>16</v>
      </c>
      <c r="C293" s="100" t="s">
        <v>373</v>
      </c>
      <c r="D293" s="100" t="s">
        <v>133</v>
      </c>
      <c r="E293" s="100" t="s">
        <v>134</v>
      </c>
      <c r="F293" s="165" t="s">
        <v>135</v>
      </c>
      <c r="G293" s="246"/>
      <c r="H293" s="247"/>
      <c r="I293" s="247"/>
      <c r="AB293" s="185"/>
      <c r="AC293" s="185"/>
      <c r="AD293" s="185"/>
      <c r="AE293" s="185"/>
      <c r="AF293" s="185"/>
      <c r="AG293" s="185"/>
      <c r="AH293" s="185"/>
    </row>
    <row r="294" spans="1:34" s="76" customFormat="1" ht="16.5">
      <c r="A294" s="210">
        <v>1</v>
      </c>
      <c r="B294" s="121" t="s">
        <v>278</v>
      </c>
      <c r="C294" s="461">
        <v>1586200</v>
      </c>
      <c r="D294" s="462">
        <v>138.75</v>
      </c>
      <c r="E294" s="463">
        <v>138.75</v>
      </c>
      <c r="F294" s="172">
        <f>E294/D294</f>
        <v>1</v>
      </c>
      <c r="G294" s="114"/>
      <c r="H294" s="115"/>
      <c r="I294" s="115"/>
      <c r="AB294" s="77"/>
      <c r="AC294" s="77"/>
      <c r="AD294" s="77"/>
      <c r="AE294" s="77"/>
      <c r="AF294" s="77"/>
      <c r="AG294" s="77"/>
      <c r="AH294" s="77"/>
    </row>
    <row r="295" spans="1:34" s="76" customFormat="1" ht="16.5">
      <c r="A295" s="210">
        <v>2</v>
      </c>
      <c r="B295" s="121" t="s">
        <v>279</v>
      </c>
      <c r="C295" s="461">
        <v>1176340</v>
      </c>
      <c r="D295" s="462">
        <v>99.63</v>
      </c>
      <c r="E295" s="463">
        <v>99.63</v>
      </c>
      <c r="F295" s="172">
        <f>E295/D295</f>
        <v>1</v>
      </c>
      <c r="G295" s="114"/>
      <c r="H295" s="115"/>
      <c r="I295" s="464"/>
      <c r="AB295" s="77"/>
      <c r="AC295" s="77"/>
      <c r="AD295" s="77"/>
      <c r="AE295" s="77"/>
      <c r="AF295" s="77"/>
      <c r="AG295" s="77"/>
      <c r="AH295" s="77"/>
    </row>
    <row r="296" spans="1:34" s="76" customFormat="1" ht="16.5">
      <c r="A296" s="210">
        <v>3</v>
      </c>
      <c r="B296" s="121" t="s">
        <v>280</v>
      </c>
      <c r="C296" s="461">
        <v>455620</v>
      </c>
      <c r="D296" s="462">
        <v>31.939999999999998</v>
      </c>
      <c r="E296" s="463">
        <v>31.939999999999998</v>
      </c>
      <c r="F296" s="172">
        <f>E296/D296</f>
        <v>1</v>
      </c>
      <c r="G296" s="114"/>
      <c r="H296" s="115"/>
      <c r="I296" s="115"/>
      <c r="AB296" s="77"/>
      <c r="AC296" s="77"/>
      <c r="AD296" s="77"/>
      <c r="AE296" s="77"/>
      <c r="AF296" s="77"/>
      <c r="AG296" s="77"/>
      <c r="AH296" s="77"/>
    </row>
    <row r="297" spans="1:34" s="76" customFormat="1" ht="16.5">
      <c r="A297" s="568" t="s">
        <v>19</v>
      </c>
      <c r="B297" s="568"/>
      <c r="C297" s="461">
        <v>3218160</v>
      </c>
      <c r="D297" s="461">
        <f>SUM(D294:D296)</f>
        <v>270.32</v>
      </c>
      <c r="E297" s="463">
        <f>SUM(E294:E296)</f>
        <v>270.32</v>
      </c>
      <c r="F297" s="172">
        <f>E297/D297</f>
        <v>1</v>
      </c>
      <c r="G297" s="114"/>
      <c r="H297" s="115"/>
      <c r="I297" s="115"/>
      <c r="AB297" s="77"/>
      <c r="AC297" s="77"/>
      <c r="AD297" s="77"/>
      <c r="AE297" s="77"/>
      <c r="AF297" s="77"/>
      <c r="AG297" s="77"/>
      <c r="AH297" s="77"/>
    </row>
    <row r="298" spans="1:34" s="76" customFormat="1" ht="15.75">
      <c r="A298" s="234"/>
      <c r="B298" s="235"/>
      <c r="C298" s="400"/>
      <c r="D298" s="254"/>
      <c r="E298" s="237"/>
      <c r="F298" s="238"/>
      <c r="G298" s="114"/>
      <c r="H298" s="115"/>
      <c r="I298" s="115"/>
      <c r="J298" s="227"/>
      <c r="K298" s="227"/>
      <c r="L298" s="227"/>
      <c r="M298" s="227"/>
      <c r="N298" s="227"/>
      <c r="O298" s="227"/>
      <c r="P298" s="424"/>
      <c r="Q298" s="365"/>
      <c r="R298" s="365"/>
      <c r="S298" s="227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  <c r="AD298" s="77"/>
      <c r="AE298" s="77"/>
      <c r="AF298" s="77"/>
      <c r="AG298" s="77"/>
      <c r="AH298" s="77"/>
    </row>
    <row r="299" spans="1:34" s="76" customFormat="1" ht="15.75">
      <c r="A299" s="234"/>
      <c r="B299" s="235"/>
      <c r="C299" s="400"/>
      <c r="D299" s="254"/>
      <c r="E299" s="237"/>
      <c r="F299" s="238"/>
      <c r="G299" s="114"/>
      <c r="H299" s="115"/>
      <c r="I299" s="115"/>
      <c r="J299" s="227">
        <v>45</v>
      </c>
      <c r="K299" s="227"/>
      <c r="L299" s="227"/>
      <c r="M299" s="227"/>
      <c r="N299" s="227"/>
      <c r="O299" s="227"/>
      <c r="P299" s="424"/>
      <c r="Q299" s="365"/>
      <c r="R299" s="365"/>
      <c r="S299" s="227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  <c r="AD299" s="77"/>
      <c r="AE299" s="77"/>
      <c r="AF299" s="77"/>
      <c r="AG299" s="77"/>
      <c r="AH299" s="77"/>
    </row>
    <row r="300" spans="1:34" s="76" customFormat="1" ht="15.75">
      <c r="A300" s="234"/>
      <c r="B300" s="235"/>
      <c r="C300" s="400"/>
      <c r="D300" s="254"/>
      <c r="E300" s="237"/>
      <c r="F300" s="238"/>
      <c r="G300" s="114"/>
      <c r="H300" s="115"/>
      <c r="I300" s="115"/>
      <c r="J300" s="227">
        <v>61</v>
      </c>
      <c r="K300" s="227"/>
      <c r="L300" s="227">
        <f>166-45</f>
        <v>121</v>
      </c>
      <c r="M300" s="227"/>
      <c r="N300" s="227"/>
      <c r="O300" s="227"/>
      <c r="P300" s="424"/>
      <c r="Q300" s="365"/>
      <c r="R300" s="365"/>
      <c r="S300" s="227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  <c r="AD300" s="77"/>
      <c r="AE300" s="77"/>
      <c r="AF300" s="77"/>
      <c r="AG300" s="77"/>
      <c r="AH300" s="77"/>
    </row>
    <row r="301" spans="6:34" s="76" customFormat="1" ht="15.75" customHeight="1">
      <c r="F301" s="113"/>
      <c r="G301" s="114"/>
      <c r="H301" s="115"/>
      <c r="I301" s="115"/>
      <c r="J301" s="227">
        <v>60</v>
      </c>
      <c r="K301" s="227"/>
      <c r="L301" s="227"/>
      <c r="M301" s="227"/>
      <c r="N301" s="227"/>
      <c r="O301" s="227"/>
      <c r="P301" s="22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  <c r="AC301" s="77"/>
      <c r="AD301" s="77"/>
      <c r="AE301" s="77"/>
      <c r="AF301" s="77"/>
      <c r="AG301" s="77"/>
      <c r="AH301" s="77"/>
    </row>
    <row r="302" spans="1:34" s="76" customFormat="1" ht="15.75" customHeight="1">
      <c r="A302" s="255" t="s">
        <v>122</v>
      </c>
      <c r="B302" s="255"/>
      <c r="C302" s="255"/>
      <c r="D302" s="119"/>
      <c r="E302" s="119"/>
      <c r="F302" s="148"/>
      <c r="G302" s="324"/>
      <c r="H302" s="115"/>
      <c r="I302" s="115"/>
      <c r="J302" s="227"/>
      <c r="K302" s="227"/>
      <c r="L302" s="227"/>
      <c r="M302" s="227"/>
      <c r="N302" s="227"/>
      <c r="O302" s="227"/>
      <c r="P302" s="22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  <c r="AC302" s="77"/>
      <c r="AD302" s="77"/>
      <c r="AE302" s="77"/>
      <c r="AF302" s="77"/>
      <c r="AG302" s="77"/>
      <c r="AH302" s="77"/>
    </row>
    <row r="303" spans="1:34" s="76" customFormat="1" ht="17.25">
      <c r="A303" s="255" t="s">
        <v>123</v>
      </c>
      <c r="B303" s="255"/>
      <c r="C303" s="255"/>
      <c r="D303" s="119"/>
      <c r="E303" s="119"/>
      <c r="F303" s="148"/>
      <c r="G303" s="324"/>
      <c r="H303" s="115"/>
      <c r="I303" s="115"/>
      <c r="J303" s="227"/>
      <c r="K303" s="227"/>
      <c r="L303" s="227"/>
      <c r="M303" s="227"/>
      <c r="N303" s="227"/>
      <c r="O303" s="227"/>
      <c r="P303" s="22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  <c r="AC303" s="77"/>
      <c r="AD303" s="77"/>
      <c r="AE303" s="77"/>
      <c r="AF303" s="77"/>
      <c r="AG303" s="77"/>
      <c r="AH303" s="77"/>
    </row>
    <row r="304" spans="1:34" s="76" customFormat="1" ht="18" thickBot="1">
      <c r="A304" s="255"/>
      <c r="B304" s="255"/>
      <c r="C304" s="255"/>
      <c r="D304" s="119"/>
      <c r="E304" s="119"/>
      <c r="F304" s="148"/>
      <c r="G304" s="324"/>
      <c r="H304" s="115"/>
      <c r="I304" s="115"/>
      <c r="J304" s="227"/>
      <c r="K304" s="227"/>
      <c r="L304" s="227"/>
      <c r="M304" s="227"/>
      <c r="N304" s="227"/>
      <c r="O304" s="227"/>
      <c r="P304" s="22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  <c r="AC304" s="77"/>
      <c r="AD304" s="77"/>
      <c r="AE304" s="77"/>
      <c r="AF304" s="77"/>
      <c r="AG304" s="77"/>
      <c r="AH304" s="77"/>
    </row>
    <row r="305" spans="1:34" s="76" customFormat="1" ht="48">
      <c r="A305" s="100" t="s">
        <v>8</v>
      </c>
      <c r="B305" s="100" t="s">
        <v>9</v>
      </c>
      <c r="C305" s="100" t="s">
        <v>358</v>
      </c>
      <c r="D305" s="100" t="s">
        <v>385</v>
      </c>
      <c r="E305" s="100" t="s">
        <v>107</v>
      </c>
      <c r="F305" s="165" t="s">
        <v>108</v>
      </c>
      <c r="G305" s="327" t="s">
        <v>109</v>
      </c>
      <c r="H305" s="465"/>
      <c r="I305" s="465"/>
      <c r="J305" s="466" t="s">
        <v>9</v>
      </c>
      <c r="K305" s="466" t="s">
        <v>184</v>
      </c>
      <c r="L305" s="466" t="s">
        <v>199</v>
      </c>
      <c r="M305" s="467" t="s">
        <v>200</v>
      </c>
      <c r="N305" s="106" t="s">
        <v>201</v>
      </c>
      <c r="O305" s="106" t="s">
        <v>202</v>
      </c>
      <c r="P305" s="106" t="s">
        <v>203</v>
      </c>
      <c r="Q305" s="106" t="s">
        <v>204</v>
      </c>
      <c r="R305" s="106" t="s">
        <v>205</v>
      </c>
      <c r="S305" s="106" t="s">
        <v>83</v>
      </c>
      <c r="T305" s="106" t="s">
        <v>206</v>
      </c>
      <c r="U305" s="106" t="s">
        <v>207</v>
      </c>
      <c r="V305" s="106" t="s">
        <v>208</v>
      </c>
      <c r="W305" s="106" t="s">
        <v>190</v>
      </c>
      <c r="X305" s="106" t="s">
        <v>209</v>
      </c>
      <c r="Y305" s="106" t="s">
        <v>210</v>
      </c>
      <c r="Z305" s="77"/>
      <c r="AA305" s="77"/>
      <c r="AB305" s="77"/>
      <c r="AC305" s="77"/>
      <c r="AD305" s="77"/>
      <c r="AE305" s="77"/>
      <c r="AF305" s="77"/>
      <c r="AG305" s="77"/>
      <c r="AH305" s="77"/>
    </row>
    <row r="306" spans="1:34" s="76" customFormat="1" ht="16.5">
      <c r="A306" s="210">
        <v>1</v>
      </c>
      <c r="B306" s="121" t="s">
        <v>278</v>
      </c>
      <c r="C306" s="468">
        <v>31.4</v>
      </c>
      <c r="D306" s="468">
        <v>0</v>
      </c>
      <c r="E306" s="468">
        <v>31.4</v>
      </c>
      <c r="F306" s="276">
        <f>E306+D306</f>
        <v>31.4</v>
      </c>
      <c r="G306" s="333">
        <f>F306/C306</f>
        <v>1</v>
      </c>
      <c r="H306" s="237"/>
      <c r="I306" s="442"/>
      <c r="J306" s="121" t="s">
        <v>159</v>
      </c>
      <c r="K306" s="411">
        <v>9.1</v>
      </c>
      <c r="L306" s="469">
        <v>22.3</v>
      </c>
      <c r="M306" s="470">
        <f>SUM(K306:L306)</f>
        <v>31.4</v>
      </c>
      <c r="N306" s="411">
        <v>0</v>
      </c>
      <c r="O306" s="469">
        <v>0</v>
      </c>
      <c r="P306" s="470">
        <f>SUM(N306:O306)</f>
        <v>0</v>
      </c>
      <c r="Q306" s="411">
        <v>9.1</v>
      </c>
      <c r="R306" s="469">
        <v>22.3</v>
      </c>
      <c r="S306" s="470">
        <f>SUM(Q306:R306)</f>
        <v>31.4</v>
      </c>
      <c r="T306" s="411">
        <v>9.1</v>
      </c>
      <c r="U306" s="469">
        <v>22.3</v>
      </c>
      <c r="V306" s="470">
        <f>SUM(T306:U306)</f>
        <v>31.4</v>
      </c>
      <c r="W306" s="411">
        <v>0</v>
      </c>
      <c r="X306" s="469">
        <v>0</v>
      </c>
      <c r="Y306" s="470">
        <f>SUM(W306:X306)</f>
        <v>0</v>
      </c>
      <c r="Z306" s="77"/>
      <c r="AA306" s="77"/>
      <c r="AB306" s="77"/>
      <c r="AC306" s="77"/>
      <c r="AD306" s="77"/>
      <c r="AE306" s="77"/>
      <c r="AF306" s="77"/>
      <c r="AG306" s="77"/>
      <c r="AH306" s="77"/>
    </row>
    <row r="307" spans="1:34" s="76" customFormat="1" ht="16.5">
      <c r="A307" s="210">
        <v>2</v>
      </c>
      <c r="B307" s="121" t="s">
        <v>279</v>
      </c>
      <c r="C307" s="468">
        <v>31.1</v>
      </c>
      <c r="D307" s="468">
        <v>0</v>
      </c>
      <c r="E307" s="468">
        <v>31.1</v>
      </c>
      <c r="F307" s="276">
        <f>E307+D307</f>
        <v>31.1</v>
      </c>
      <c r="G307" s="333">
        <f>F307/C307</f>
        <v>1</v>
      </c>
      <c r="H307" s="237"/>
      <c r="I307" s="442"/>
      <c r="J307" s="121" t="s">
        <v>160</v>
      </c>
      <c r="K307" s="411">
        <v>16.3</v>
      </c>
      <c r="L307" s="469">
        <v>14.8</v>
      </c>
      <c r="M307" s="470">
        <f>SUM(K307:L307)</f>
        <v>31.1</v>
      </c>
      <c r="N307" s="411">
        <v>0</v>
      </c>
      <c r="O307" s="469">
        <v>0</v>
      </c>
      <c r="P307" s="470">
        <f>SUM(N307:O307)</f>
        <v>0</v>
      </c>
      <c r="Q307" s="411">
        <v>16.3</v>
      </c>
      <c r="R307" s="469">
        <v>14.8</v>
      </c>
      <c r="S307" s="470">
        <f>SUM(Q307:R307)</f>
        <v>31.1</v>
      </c>
      <c r="T307" s="411">
        <v>16.3</v>
      </c>
      <c r="U307" s="469">
        <v>14.8</v>
      </c>
      <c r="V307" s="470">
        <f>SUM(T307:U307)</f>
        <v>31.1</v>
      </c>
      <c r="W307" s="411">
        <v>0</v>
      </c>
      <c r="X307" s="469">
        <v>0</v>
      </c>
      <c r="Y307" s="470">
        <f>SUM(W307:X307)</f>
        <v>0</v>
      </c>
      <c r="Z307" s="77"/>
      <c r="AA307" s="77"/>
      <c r="AB307" s="77"/>
      <c r="AC307" s="77"/>
      <c r="AD307" s="77"/>
      <c r="AE307" s="77"/>
      <c r="AF307" s="77"/>
      <c r="AG307" s="77"/>
      <c r="AH307" s="77"/>
    </row>
    <row r="308" spans="1:34" s="76" customFormat="1" ht="16.5">
      <c r="A308" s="210">
        <v>3</v>
      </c>
      <c r="B308" s="121" t="s">
        <v>280</v>
      </c>
      <c r="C308" s="468">
        <v>9.600000000000001</v>
      </c>
      <c r="D308" s="468">
        <v>0</v>
      </c>
      <c r="E308" s="468">
        <v>9.600000000000001</v>
      </c>
      <c r="F308" s="276">
        <f>E308+D308</f>
        <v>9.600000000000001</v>
      </c>
      <c r="G308" s="333">
        <f>F308/C308</f>
        <v>1</v>
      </c>
      <c r="H308" s="237"/>
      <c r="I308" s="442"/>
      <c r="J308" s="121" t="s">
        <v>161</v>
      </c>
      <c r="K308" s="411">
        <v>4.4</v>
      </c>
      <c r="L308" s="469">
        <v>5.2</v>
      </c>
      <c r="M308" s="470">
        <f>SUM(K308:L308)</f>
        <v>9.600000000000001</v>
      </c>
      <c r="N308" s="411">
        <v>0</v>
      </c>
      <c r="O308" s="469">
        <v>0</v>
      </c>
      <c r="P308" s="470">
        <f>SUM(N308:O308)</f>
        <v>0</v>
      </c>
      <c r="Q308" s="411">
        <v>4.4</v>
      </c>
      <c r="R308" s="469">
        <v>5.2</v>
      </c>
      <c r="S308" s="470">
        <f>SUM(Q308:R308)</f>
        <v>9.600000000000001</v>
      </c>
      <c r="T308" s="411">
        <v>4.4</v>
      </c>
      <c r="U308" s="469">
        <v>5.2</v>
      </c>
      <c r="V308" s="470">
        <f>SUM(T308:U308)</f>
        <v>9.600000000000001</v>
      </c>
      <c r="W308" s="411">
        <v>0</v>
      </c>
      <c r="X308" s="469">
        <v>0</v>
      </c>
      <c r="Y308" s="470">
        <f>SUM(W308:X308)</f>
        <v>0</v>
      </c>
      <c r="Z308" s="77"/>
      <c r="AA308" s="77"/>
      <c r="AB308" s="77"/>
      <c r="AC308" s="77"/>
      <c r="AD308" s="77"/>
      <c r="AE308" s="77"/>
      <c r="AF308" s="77"/>
      <c r="AG308" s="77"/>
      <c r="AH308" s="77"/>
    </row>
    <row r="309" spans="1:34" s="76" customFormat="1" ht="16.5">
      <c r="A309" s="121"/>
      <c r="B309" s="423" t="s">
        <v>19</v>
      </c>
      <c r="C309" s="290">
        <v>72.10000000000001</v>
      </c>
      <c r="D309" s="290">
        <f>SUM(D306:D308)</f>
        <v>0</v>
      </c>
      <c r="E309" s="262">
        <v>72.10000000000001</v>
      </c>
      <c r="F309" s="276">
        <f>E309+D309</f>
        <v>72.10000000000001</v>
      </c>
      <c r="G309" s="333">
        <f>F309/C309</f>
        <v>1</v>
      </c>
      <c r="H309" s="237"/>
      <c r="I309" s="442"/>
      <c r="J309" s="121" t="s">
        <v>10</v>
      </c>
      <c r="K309" s="411">
        <v>29.8</v>
      </c>
      <c r="L309" s="469">
        <v>42.300000000000004</v>
      </c>
      <c r="M309" s="470">
        <f>SUM(K309:L309)</f>
        <v>72.10000000000001</v>
      </c>
      <c r="N309" s="411">
        <f>SUM(N306:N308)</f>
        <v>0</v>
      </c>
      <c r="O309" s="469">
        <f>SUM(O306:O308)</f>
        <v>0</v>
      </c>
      <c r="P309" s="470">
        <f>SUM(N309:O309)</f>
        <v>0</v>
      </c>
      <c r="Q309" s="411">
        <v>29.8</v>
      </c>
      <c r="R309" s="469">
        <v>42.300000000000004</v>
      </c>
      <c r="S309" s="470">
        <f>SUM(Q309:R309)</f>
        <v>72.10000000000001</v>
      </c>
      <c r="T309" s="411">
        <v>29.8</v>
      </c>
      <c r="U309" s="469">
        <v>42.300000000000004</v>
      </c>
      <c r="V309" s="470">
        <f>SUM(T309:U309)</f>
        <v>72.10000000000001</v>
      </c>
      <c r="W309" s="411">
        <v>0</v>
      </c>
      <c r="X309" s="469">
        <v>0</v>
      </c>
      <c r="Y309" s="470">
        <f>SUM(W309:X309)</f>
        <v>0</v>
      </c>
      <c r="Z309" s="77"/>
      <c r="AA309" s="77"/>
      <c r="AB309" s="77"/>
      <c r="AC309" s="77"/>
      <c r="AD309" s="77"/>
      <c r="AE309" s="77"/>
      <c r="AF309" s="77"/>
      <c r="AG309" s="77"/>
      <c r="AH309" s="77"/>
    </row>
    <row r="310" spans="1:34" s="76" customFormat="1" ht="16.5">
      <c r="A310" s="241"/>
      <c r="B310" s="448"/>
      <c r="C310" s="449"/>
      <c r="D310" s="449"/>
      <c r="E310" s="368"/>
      <c r="F310" s="471"/>
      <c r="G310" s="384"/>
      <c r="H310" s="237"/>
      <c r="I310" s="442"/>
      <c r="J310" s="241"/>
      <c r="K310" s="304"/>
      <c r="L310" s="305"/>
      <c r="M310" s="227"/>
      <c r="N310" s="304"/>
      <c r="O310" s="305"/>
      <c r="P310" s="227"/>
      <c r="Q310" s="304"/>
      <c r="R310" s="305"/>
      <c r="S310" s="227"/>
      <c r="T310" s="304"/>
      <c r="U310" s="305"/>
      <c r="V310" s="227"/>
      <c r="W310" s="304"/>
      <c r="X310" s="305"/>
      <c r="Y310" s="227"/>
      <c r="Z310" s="77"/>
      <c r="AA310" s="77"/>
      <c r="AB310" s="77"/>
      <c r="AC310" s="77"/>
      <c r="AD310" s="77"/>
      <c r="AE310" s="77"/>
      <c r="AF310" s="77"/>
      <c r="AG310" s="77"/>
      <c r="AH310" s="77"/>
    </row>
    <row r="311" spans="1:34" s="76" customFormat="1" ht="16.5">
      <c r="A311" s="241"/>
      <c r="B311" s="448"/>
      <c r="C311" s="449"/>
      <c r="D311" s="449"/>
      <c r="E311" s="368"/>
      <c r="F311" s="471"/>
      <c r="G311" s="384"/>
      <c r="H311" s="237"/>
      <c r="I311" s="442"/>
      <c r="J311" s="241"/>
      <c r="K311" s="304"/>
      <c r="L311" s="305"/>
      <c r="M311" s="227"/>
      <c r="N311" s="304"/>
      <c r="O311" s="305"/>
      <c r="P311" s="227"/>
      <c r="Q311" s="304"/>
      <c r="R311" s="305"/>
      <c r="S311" s="227"/>
      <c r="T311" s="304"/>
      <c r="U311" s="305"/>
      <c r="V311" s="227"/>
      <c r="W311" s="304"/>
      <c r="X311" s="305"/>
      <c r="Y311" s="227"/>
      <c r="Z311" s="77"/>
      <c r="AA311" s="77"/>
      <c r="AB311" s="77"/>
      <c r="AC311" s="77"/>
      <c r="AD311" s="77"/>
      <c r="AE311" s="77"/>
      <c r="AF311" s="77"/>
      <c r="AG311" s="77"/>
      <c r="AH311" s="77"/>
    </row>
    <row r="312" spans="6:34" s="76" customFormat="1" ht="15">
      <c r="F312" s="113"/>
      <c r="G312" s="114"/>
      <c r="H312" s="115"/>
      <c r="I312" s="115"/>
      <c r="J312" s="227"/>
      <c r="K312" s="227"/>
      <c r="L312" s="227"/>
      <c r="M312" s="227"/>
      <c r="N312" s="227"/>
      <c r="O312" s="227"/>
      <c r="P312" s="22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  <c r="AC312" s="77"/>
      <c r="AD312" s="77"/>
      <c r="AE312" s="77"/>
      <c r="AF312" s="77"/>
      <c r="AG312" s="77"/>
      <c r="AH312" s="77"/>
    </row>
    <row r="313" spans="1:34" s="76" customFormat="1" ht="17.25">
      <c r="A313" s="255" t="s">
        <v>124</v>
      </c>
      <c r="B313" s="255"/>
      <c r="C313" s="255"/>
      <c r="D313" s="255"/>
      <c r="E313" s="119"/>
      <c r="F313" s="148"/>
      <c r="G313" s="114"/>
      <c r="H313" s="115"/>
      <c r="I313" s="115"/>
      <c r="J313" s="227"/>
      <c r="K313" s="227"/>
      <c r="L313" s="227"/>
      <c r="M313" s="227"/>
      <c r="N313" s="227"/>
      <c r="O313" s="227"/>
      <c r="P313" s="22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  <c r="AC313" s="77"/>
      <c r="AD313" s="77"/>
      <c r="AE313" s="77"/>
      <c r="AF313" s="77"/>
      <c r="AG313" s="77"/>
      <c r="AH313" s="77"/>
    </row>
    <row r="314" spans="1:34" s="76" customFormat="1" ht="17.25">
      <c r="A314" s="577" t="s">
        <v>330</v>
      </c>
      <c r="B314" s="577"/>
      <c r="C314" s="577"/>
      <c r="D314" s="255"/>
      <c r="E314" s="119"/>
      <c r="F314" s="148"/>
      <c r="G314" s="114"/>
      <c r="H314" s="115"/>
      <c r="I314" s="115"/>
      <c r="J314" s="227"/>
      <c r="K314" s="227"/>
      <c r="L314" s="227"/>
      <c r="M314" s="227"/>
      <c r="N314" s="227"/>
      <c r="O314" s="227"/>
      <c r="P314" s="22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  <c r="AC314" s="77"/>
      <c r="AD314" s="77"/>
      <c r="AE314" s="77"/>
      <c r="AF314" s="77"/>
      <c r="AG314" s="77"/>
      <c r="AH314" s="77"/>
    </row>
    <row r="315" spans="1:34" s="76" customFormat="1" ht="17.25">
      <c r="A315" s="472"/>
      <c r="B315" s="472"/>
      <c r="C315" s="472"/>
      <c r="D315" s="255"/>
      <c r="E315" s="119"/>
      <c r="F315" s="148"/>
      <c r="G315" s="114"/>
      <c r="H315" s="115"/>
      <c r="I315" s="115"/>
      <c r="J315" s="227"/>
      <c r="K315" s="227"/>
      <c r="L315" s="227"/>
      <c r="M315" s="227"/>
      <c r="N315" s="227"/>
      <c r="O315" s="227"/>
      <c r="P315" s="22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  <c r="AC315" s="77"/>
      <c r="AD315" s="77"/>
      <c r="AE315" s="77"/>
      <c r="AF315" s="77"/>
      <c r="AG315" s="77"/>
      <c r="AH315" s="77"/>
    </row>
    <row r="316" spans="1:34" s="76" customFormat="1" ht="33">
      <c r="A316" s="100" t="s">
        <v>8</v>
      </c>
      <c r="B316" s="100" t="s">
        <v>9</v>
      </c>
      <c r="C316" s="100" t="s">
        <v>347</v>
      </c>
      <c r="D316" s="100" t="s">
        <v>110</v>
      </c>
      <c r="E316" s="100" t="s">
        <v>111</v>
      </c>
      <c r="F316" s="165" t="s">
        <v>112</v>
      </c>
      <c r="G316" s="434"/>
      <c r="H316" s="473"/>
      <c r="I316" s="473"/>
      <c r="J316" s="227"/>
      <c r="K316" s="227"/>
      <c r="L316" s="227"/>
      <c r="M316" s="227"/>
      <c r="N316" s="227"/>
      <c r="O316" s="227"/>
      <c r="P316" s="22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  <c r="AC316" s="77"/>
      <c r="AD316" s="77"/>
      <c r="AE316" s="77"/>
      <c r="AF316" s="77"/>
      <c r="AG316" s="77"/>
      <c r="AH316" s="77"/>
    </row>
    <row r="317" spans="1:34" s="76" customFormat="1" ht="16.5">
      <c r="A317" s="210">
        <v>1</v>
      </c>
      <c r="B317" s="121" t="s">
        <v>278</v>
      </c>
      <c r="C317" s="468">
        <v>31.4</v>
      </c>
      <c r="D317" s="262">
        <v>9.1</v>
      </c>
      <c r="E317" s="332">
        <v>31.4</v>
      </c>
      <c r="F317" s="172">
        <f>E317/C317</f>
        <v>1</v>
      </c>
      <c r="G317" s="474"/>
      <c r="H317" s="440"/>
      <c r="I317" s="438"/>
      <c r="J317" s="227"/>
      <c r="K317" s="227"/>
      <c r="L317" s="227"/>
      <c r="M317" s="227"/>
      <c r="N317" s="227"/>
      <c r="O317" s="227"/>
      <c r="P317" s="227"/>
      <c r="Q317" s="227"/>
      <c r="R317" s="22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  <c r="AC317" s="77"/>
      <c r="AD317" s="77"/>
      <c r="AE317" s="77"/>
      <c r="AF317" s="77"/>
      <c r="AG317" s="77"/>
      <c r="AH317" s="77"/>
    </row>
    <row r="318" spans="1:34" s="76" customFormat="1" ht="16.5">
      <c r="A318" s="210">
        <v>2</v>
      </c>
      <c r="B318" s="121" t="s">
        <v>279</v>
      </c>
      <c r="C318" s="468">
        <v>31.1</v>
      </c>
      <c r="D318" s="262">
        <v>16.3</v>
      </c>
      <c r="E318" s="332">
        <v>31.1</v>
      </c>
      <c r="F318" s="172">
        <f>E318/C318</f>
        <v>1</v>
      </c>
      <c r="G318" s="474"/>
      <c r="H318" s="440"/>
      <c r="I318" s="438"/>
      <c r="J318" s="227"/>
      <c r="K318" s="227"/>
      <c r="L318" s="227"/>
      <c r="M318" s="227"/>
      <c r="N318" s="227"/>
      <c r="O318" s="227"/>
      <c r="P318" s="22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  <c r="AC318" s="77"/>
      <c r="AD318" s="77"/>
      <c r="AE318" s="77"/>
      <c r="AF318" s="77"/>
      <c r="AG318" s="77"/>
      <c r="AH318" s="77"/>
    </row>
    <row r="319" spans="1:34" s="76" customFormat="1" ht="16.5">
      <c r="A319" s="210">
        <v>3</v>
      </c>
      <c r="B319" s="121" t="s">
        <v>280</v>
      </c>
      <c r="C319" s="468">
        <v>9.600000000000001</v>
      </c>
      <c r="D319" s="262">
        <v>4.4</v>
      </c>
      <c r="E319" s="332">
        <v>9.600000000000001</v>
      </c>
      <c r="F319" s="172">
        <f>E319/C319</f>
        <v>1</v>
      </c>
      <c r="G319" s="474"/>
      <c r="H319" s="440"/>
      <c r="I319" s="438"/>
      <c r="J319" s="227"/>
      <c r="K319" s="227"/>
      <c r="L319" s="227"/>
      <c r="M319" s="227"/>
      <c r="N319" s="227"/>
      <c r="O319" s="227"/>
      <c r="P319" s="22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  <c r="AC319" s="77"/>
      <c r="AD319" s="77"/>
      <c r="AE319" s="77"/>
      <c r="AF319" s="77"/>
      <c r="AG319" s="77"/>
      <c r="AH319" s="77"/>
    </row>
    <row r="320" spans="1:34" s="76" customFormat="1" ht="16.5">
      <c r="A320" s="121"/>
      <c r="B320" s="423" t="s">
        <v>19</v>
      </c>
      <c r="C320" s="290">
        <v>72.10000000000001</v>
      </c>
      <c r="D320" s="290">
        <v>29.8</v>
      </c>
      <c r="E320" s="475">
        <v>72.10000000000001</v>
      </c>
      <c r="F320" s="172">
        <f>E320/C320</f>
        <v>1</v>
      </c>
      <c r="G320" s="361"/>
      <c r="H320" s="237"/>
      <c r="I320" s="442"/>
      <c r="J320" s="227"/>
      <c r="K320" s="227"/>
      <c r="L320" s="227"/>
      <c r="M320" s="227"/>
      <c r="N320" s="227"/>
      <c r="O320" s="227"/>
      <c r="P320" s="22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  <c r="AC320" s="77"/>
      <c r="AD320" s="77"/>
      <c r="AE320" s="77"/>
      <c r="AF320" s="77"/>
      <c r="AG320" s="77"/>
      <c r="AH320" s="77"/>
    </row>
    <row r="321" spans="1:34" s="76" customFormat="1" ht="16.5">
      <c r="A321" s="241"/>
      <c r="B321" s="448"/>
      <c r="C321" s="449"/>
      <c r="D321" s="368"/>
      <c r="E321" s="476"/>
      <c r="F321" s="471"/>
      <c r="G321" s="361"/>
      <c r="H321" s="237"/>
      <c r="I321" s="237"/>
      <c r="J321" s="227"/>
      <c r="K321" s="227"/>
      <c r="L321" s="227"/>
      <c r="M321" s="227"/>
      <c r="N321" s="227"/>
      <c r="O321" s="227"/>
      <c r="P321" s="22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  <c r="AC321" s="77"/>
      <c r="AD321" s="77"/>
      <c r="AE321" s="77"/>
      <c r="AF321" s="77"/>
      <c r="AG321" s="77"/>
      <c r="AH321" s="77"/>
    </row>
    <row r="322" spans="1:34" s="76" customFormat="1" ht="15.75">
      <c r="A322" s="234"/>
      <c r="B322" s="235"/>
      <c r="C322" s="400"/>
      <c r="D322" s="254"/>
      <c r="E322" s="115"/>
      <c r="F322" s="398"/>
      <c r="G322" s="361"/>
      <c r="H322" s="237"/>
      <c r="I322" s="237"/>
      <c r="J322" s="227"/>
      <c r="K322" s="227"/>
      <c r="L322" s="227"/>
      <c r="M322" s="227"/>
      <c r="N322" s="227"/>
      <c r="O322" s="227"/>
      <c r="P322" s="22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  <c r="AC322" s="77"/>
      <c r="AD322" s="77"/>
      <c r="AE322" s="77"/>
      <c r="AF322" s="77"/>
      <c r="AG322" s="77"/>
      <c r="AH322" s="77"/>
    </row>
    <row r="323" spans="1:34" s="76" customFormat="1" ht="17.25">
      <c r="A323" s="255" t="s">
        <v>125</v>
      </c>
      <c r="B323" s="255"/>
      <c r="C323" s="255"/>
      <c r="D323" s="255"/>
      <c r="E323" s="119"/>
      <c r="F323" s="148"/>
      <c r="G323" s="114"/>
      <c r="H323" s="115"/>
      <c r="I323" s="115"/>
      <c r="J323" s="227"/>
      <c r="K323" s="227"/>
      <c r="L323" s="227"/>
      <c r="M323" s="227"/>
      <c r="N323" s="227"/>
      <c r="O323" s="227"/>
      <c r="P323" s="22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  <c r="AC323" s="77"/>
      <c r="AD323" s="77"/>
      <c r="AE323" s="77"/>
      <c r="AF323" s="77"/>
      <c r="AG323" s="77"/>
      <c r="AH323" s="77"/>
    </row>
    <row r="324" spans="1:34" s="76" customFormat="1" ht="17.25">
      <c r="A324" s="255"/>
      <c r="B324" s="255"/>
      <c r="C324" s="255"/>
      <c r="D324" s="255"/>
      <c r="E324" s="119"/>
      <c r="F324" s="148"/>
      <c r="G324" s="114"/>
      <c r="H324" s="115"/>
      <c r="I324" s="115"/>
      <c r="J324" s="227"/>
      <c r="K324" s="227"/>
      <c r="L324" s="227"/>
      <c r="M324" s="227"/>
      <c r="N324" s="227"/>
      <c r="O324" s="227"/>
      <c r="P324" s="22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  <c r="AC324" s="77"/>
      <c r="AD324" s="77"/>
      <c r="AE324" s="77"/>
      <c r="AF324" s="77"/>
      <c r="AG324" s="77"/>
      <c r="AH324" s="77"/>
    </row>
    <row r="325" spans="1:34" s="76" customFormat="1" ht="17.25">
      <c r="A325" s="557" t="s">
        <v>330</v>
      </c>
      <c r="B325" s="557"/>
      <c r="C325" s="557"/>
      <c r="D325" s="255"/>
      <c r="E325" s="119"/>
      <c r="F325" s="148"/>
      <c r="G325" s="114"/>
      <c r="H325" s="115"/>
      <c r="I325" s="115"/>
      <c r="J325" s="227"/>
      <c r="K325" s="227"/>
      <c r="L325" s="227"/>
      <c r="M325" s="227"/>
      <c r="N325" s="227"/>
      <c r="O325" s="227"/>
      <c r="P325" s="22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  <c r="AC325" s="77"/>
      <c r="AD325" s="77"/>
      <c r="AE325" s="77"/>
      <c r="AF325" s="77"/>
      <c r="AG325" s="77"/>
      <c r="AH325" s="77"/>
    </row>
    <row r="326" spans="1:34" s="76" customFormat="1" ht="58.5" customHeight="1">
      <c r="A326" s="100" t="s">
        <v>8</v>
      </c>
      <c r="B326" s="100" t="s">
        <v>9</v>
      </c>
      <c r="C326" s="100" t="s">
        <v>347</v>
      </c>
      <c r="D326" s="100" t="s">
        <v>110</v>
      </c>
      <c r="E326" s="100" t="s">
        <v>390</v>
      </c>
      <c r="F326" s="327" t="s">
        <v>363</v>
      </c>
      <c r="G326" s="253"/>
      <c r="H326" s="77"/>
      <c r="I326" s="77"/>
      <c r="J326" s="227"/>
      <c r="K326" s="227"/>
      <c r="L326" s="227"/>
      <c r="M326" s="227"/>
      <c r="N326" s="227"/>
      <c r="O326" s="227"/>
      <c r="P326" s="22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  <c r="AC326" s="77"/>
      <c r="AD326" s="77"/>
      <c r="AE326" s="77"/>
      <c r="AF326" s="77"/>
      <c r="AG326" s="77"/>
      <c r="AH326" s="77"/>
    </row>
    <row r="327" spans="1:34" s="76" customFormat="1" ht="16.5">
      <c r="A327" s="210">
        <v>1</v>
      </c>
      <c r="B327" s="121" t="s">
        <v>278</v>
      </c>
      <c r="C327" s="468">
        <v>31.4</v>
      </c>
      <c r="D327" s="262">
        <v>31.4</v>
      </c>
      <c r="E327" s="262">
        <v>0</v>
      </c>
      <c r="F327" s="172">
        <f>E327/C327</f>
        <v>0</v>
      </c>
      <c r="G327" s="477"/>
      <c r="H327" s="478"/>
      <c r="I327" s="478"/>
      <c r="J327" s="227"/>
      <c r="K327" s="227"/>
      <c r="L327" s="227"/>
      <c r="M327" s="227"/>
      <c r="N327" s="227"/>
      <c r="O327" s="227"/>
      <c r="P327" s="227"/>
      <c r="Q327" s="227"/>
      <c r="R327" s="227"/>
      <c r="S327" s="227"/>
      <c r="T327" s="77"/>
      <c r="U327" s="77"/>
      <c r="V327" s="77"/>
      <c r="W327" s="77"/>
      <c r="X327" s="77"/>
      <c r="Y327" s="77"/>
      <c r="Z327" s="77"/>
      <c r="AA327" s="77"/>
      <c r="AB327" s="77"/>
      <c r="AC327" s="77"/>
      <c r="AD327" s="77"/>
      <c r="AE327" s="77"/>
      <c r="AF327" s="77"/>
      <c r="AG327" s="77"/>
      <c r="AH327" s="77"/>
    </row>
    <row r="328" spans="1:34" s="76" customFormat="1" ht="16.5">
      <c r="A328" s="210">
        <v>2</v>
      </c>
      <c r="B328" s="121" t="s">
        <v>279</v>
      </c>
      <c r="C328" s="468">
        <v>31.1</v>
      </c>
      <c r="D328" s="262">
        <v>31.1</v>
      </c>
      <c r="E328" s="262">
        <v>0</v>
      </c>
      <c r="F328" s="172">
        <f>E328/C328</f>
        <v>0</v>
      </c>
      <c r="G328" s="474"/>
      <c r="H328" s="440"/>
      <c r="I328" s="440"/>
      <c r="J328" s="227"/>
      <c r="K328" s="227"/>
      <c r="L328" s="227"/>
      <c r="M328" s="227"/>
      <c r="N328" s="227"/>
      <c r="O328" s="227"/>
      <c r="P328" s="227"/>
      <c r="Q328" s="77"/>
      <c r="R328" s="77"/>
      <c r="S328" s="22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7"/>
      <c r="AG328" s="77"/>
      <c r="AH328" s="77"/>
    </row>
    <row r="329" spans="1:34" s="76" customFormat="1" ht="16.5">
      <c r="A329" s="210">
        <v>3</v>
      </c>
      <c r="B329" s="121" t="s">
        <v>280</v>
      </c>
      <c r="C329" s="468">
        <v>9.600000000000001</v>
      </c>
      <c r="D329" s="262">
        <v>9.600000000000001</v>
      </c>
      <c r="E329" s="262">
        <v>0</v>
      </c>
      <c r="F329" s="172">
        <f>E329/C329</f>
        <v>0</v>
      </c>
      <c r="G329" s="474"/>
      <c r="H329" s="440"/>
      <c r="I329" s="440"/>
      <c r="J329" s="227"/>
      <c r="K329" s="227"/>
      <c r="L329" s="227"/>
      <c r="M329" s="227"/>
      <c r="N329" s="227"/>
      <c r="O329" s="227"/>
      <c r="P329" s="227"/>
      <c r="Q329" s="77"/>
      <c r="R329" s="77"/>
      <c r="S329" s="22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7"/>
      <c r="AG329" s="77"/>
      <c r="AH329" s="77"/>
    </row>
    <row r="330" spans="1:34" s="76" customFormat="1" ht="16.5">
      <c r="A330" s="121"/>
      <c r="B330" s="423" t="s">
        <v>19</v>
      </c>
      <c r="C330" s="290">
        <f>SUM(C327:C329)</f>
        <v>72.1</v>
      </c>
      <c r="D330" s="262">
        <f>SUM(D327:D329)</f>
        <v>72.1</v>
      </c>
      <c r="E330" s="262">
        <f>SUM(E327:E329)</f>
        <v>0</v>
      </c>
      <c r="F330" s="172">
        <f>E330/C330</f>
        <v>0</v>
      </c>
      <c r="G330" s="361"/>
      <c r="H330" s="237"/>
      <c r="I330" s="237"/>
      <c r="J330" s="227"/>
      <c r="K330" s="227"/>
      <c r="L330" s="227"/>
      <c r="M330" s="227"/>
      <c r="N330" s="227"/>
      <c r="O330" s="227"/>
      <c r="P330" s="227"/>
      <c r="Q330" s="77"/>
      <c r="R330" s="77"/>
      <c r="S330" s="22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7"/>
      <c r="AG330" s="77"/>
      <c r="AH330" s="77"/>
    </row>
    <row r="331" spans="1:34" s="76" customFormat="1" ht="15">
      <c r="A331" s="234"/>
      <c r="B331" s="235"/>
      <c r="C331" s="396"/>
      <c r="D331" s="254"/>
      <c r="E331" s="479"/>
      <c r="F331" s="181"/>
      <c r="G331" s="361"/>
      <c r="H331" s="237"/>
      <c r="I331" s="237"/>
      <c r="J331" s="227"/>
      <c r="K331" s="227"/>
      <c r="L331" s="227"/>
      <c r="M331" s="227"/>
      <c r="N331" s="227"/>
      <c r="O331" s="227"/>
      <c r="P331" s="227"/>
      <c r="Q331" s="77"/>
      <c r="R331" s="77"/>
      <c r="S331" s="227"/>
      <c r="T331" s="77"/>
      <c r="U331" s="77"/>
      <c r="V331" s="77"/>
      <c r="W331" s="77"/>
      <c r="X331" s="77"/>
      <c r="Y331" s="77"/>
      <c r="Z331" s="77"/>
      <c r="AA331" s="77"/>
      <c r="AB331" s="77"/>
      <c r="AC331" s="77"/>
      <c r="AD331" s="77"/>
      <c r="AE331" s="77"/>
      <c r="AF331" s="77"/>
      <c r="AG331" s="77"/>
      <c r="AH331" s="77"/>
    </row>
    <row r="332" spans="1:34" s="76" customFormat="1" ht="15">
      <c r="A332" s="234"/>
      <c r="B332" s="235"/>
      <c r="C332" s="396"/>
      <c r="D332" s="254"/>
      <c r="E332" s="479"/>
      <c r="F332" s="181"/>
      <c r="G332" s="361"/>
      <c r="H332" s="237"/>
      <c r="I332" s="237"/>
      <c r="J332" s="227"/>
      <c r="K332" s="227"/>
      <c r="L332" s="227"/>
      <c r="M332" s="227"/>
      <c r="N332" s="227"/>
      <c r="O332" s="227"/>
      <c r="P332" s="227"/>
      <c r="Q332" s="77"/>
      <c r="R332" s="77"/>
      <c r="S332" s="227"/>
      <c r="T332" s="77"/>
      <c r="U332" s="77"/>
      <c r="V332" s="77"/>
      <c r="W332" s="77"/>
      <c r="X332" s="77"/>
      <c r="Y332" s="77"/>
      <c r="Z332" s="77"/>
      <c r="AA332" s="77"/>
      <c r="AB332" s="77"/>
      <c r="AC332" s="77"/>
      <c r="AD332" s="77"/>
      <c r="AE332" s="77"/>
      <c r="AF332" s="77"/>
      <c r="AG332" s="77"/>
      <c r="AH332" s="77"/>
    </row>
    <row r="333" spans="1:34" s="76" customFormat="1" ht="15">
      <c r="A333" s="234"/>
      <c r="B333" s="235"/>
      <c r="C333" s="396"/>
      <c r="D333" s="254"/>
      <c r="E333" s="479"/>
      <c r="F333" s="181"/>
      <c r="G333" s="361"/>
      <c r="H333" s="237"/>
      <c r="I333" s="237"/>
      <c r="J333" s="227"/>
      <c r="K333" s="227"/>
      <c r="L333" s="227"/>
      <c r="M333" s="227"/>
      <c r="N333" s="227"/>
      <c r="O333" s="227"/>
      <c r="P333" s="227"/>
      <c r="Q333" s="77"/>
      <c r="R333" s="77"/>
      <c r="S333" s="227"/>
      <c r="T333" s="77"/>
      <c r="U333" s="77"/>
      <c r="V333" s="77"/>
      <c r="W333" s="77"/>
      <c r="X333" s="77"/>
      <c r="Y333" s="77"/>
      <c r="Z333" s="77"/>
      <c r="AA333" s="77"/>
      <c r="AB333" s="77"/>
      <c r="AC333" s="77"/>
      <c r="AD333" s="77"/>
      <c r="AE333" s="77"/>
      <c r="AF333" s="77"/>
      <c r="AG333" s="77"/>
      <c r="AH333" s="77"/>
    </row>
    <row r="334" spans="1:34" s="76" customFormat="1" ht="15">
      <c r="A334" s="234"/>
      <c r="B334" s="235"/>
      <c r="C334" s="396"/>
      <c r="D334" s="254"/>
      <c r="E334" s="479"/>
      <c r="F334" s="181"/>
      <c r="G334" s="361"/>
      <c r="H334" s="237"/>
      <c r="I334" s="237"/>
      <c r="J334" s="227"/>
      <c r="K334" s="227"/>
      <c r="L334" s="227"/>
      <c r="M334" s="227"/>
      <c r="N334" s="227"/>
      <c r="O334" s="227"/>
      <c r="P334" s="227"/>
      <c r="Q334" s="77"/>
      <c r="R334" s="77"/>
      <c r="S334" s="227"/>
      <c r="T334" s="77"/>
      <c r="U334" s="77"/>
      <c r="V334" s="77"/>
      <c r="W334" s="77"/>
      <c r="X334" s="77"/>
      <c r="Y334" s="77"/>
      <c r="Z334" s="77"/>
      <c r="AA334" s="77"/>
      <c r="AB334" s="77"/>
      <c r="AC334" s="77"/>
      <c r="AD334" s="77"/>
      <c r="AE334" s="77"/>
      <c r="AF334" s="77"/>
      <c r="AG334" s="77"/>
      <c r="AH334" s="77"/>
    </row>
    <row r="335" spans="1:34" s="76" customFormat="1" ht="15">
      <c r="A335" s="234"/>
      <c r="B335" s="235"/>
      <c r="C335" s="396"/>
      <c r="D335" s="254"/>
      <c r="E335" s="479"/>
      <c r="F335" s="181"/>
      <c r="G335" s="361"/>
      <c r="H335" s="237"/>
      <c r="I335" s="237"/>
      <c r="J335" s="227"/>
      <c r="K335" s="227"/>
      <c r="L335" s="227"/>
      <c r="M335" s="227"/>
      <c r="N335" s="227"/>
      <c r="O335" s="227"/>
      <c r="P335" s="227"/>
      <c r="Q335" s="77"/>
      <c r="R335" s="77"/>
      <c r="S335" s="227"/>
      <c r="T335" s="77"/>
      <c r="U335" s="77"/>
      <c r="V335" s="77"/>
      <c r="W335" s="77"/>
      <c r="X335" s="77"/>
      <c r="Y335" s="77"/>
      <c r="Z335" s="77"/>
      <c r="AA335" s="77"/>
      <c r="AB335" s="77"/>
      <c r="AC335" s="77"/>
      <c r="AD335" s="77"/>
      <c r="AE335" s="77"/>
      <c r="AF335" s="77"/>
      <c r="AG335" s="77"/>
      <c r="AH335" s="77"/>
    </row>
    <row r="336" spans="1:34" s="76" customFormat="1" ht="35.25" customHeight="1">
      <c r="A336" s="567" t="s">
        <v>126</v>
      </c>
      <c r="B336" s="567"/>
      <c r="C336" s="567"/>
      <c r="D336" s="567"/>
      <c r="E336" s="567"/>
      <c r="F336" s="113"/>
      <c r="G336" s="114"/>
      <c r="H336" s="115"/>
      <c r="I336" s="115"/>
      <c r="J336" s="227"/>
      <c r="K336" s="227"/>
      <c r="L336" s="227"/>
      <c r="M336" s="227"/>
      <c r="N336" s="227"/>
      <c r="O336" s="227"/>
      <c r="P336" s="22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  <c r="AC336" s="77"/>
      <c r="AD336" s="77"/>
      <c r="AE336" s="77"/>
      <c r="AF336" s="77"/>
      <c r="AG336" s="77"/>
      <c r="AH336" s="77"/>
    </row>
    <row r="337" spans="1:34" s="76" customFormat="1" ht="21" customHeight="1">
      <c r="A337" s="123"/>
      <c r="B337" s="123"/>
      <c r="C337" s="123"/>
      <c r="D337" s="123"/>
      <c r="E337" s="123"/>
      <c r="F337" s="113"/>
      <c r="G337" s="114"/>
      <c r="H337" s="115"/>
      <c r="I337" s="115"/>
      <c r="J337" s="227"/>
      <c r="K337" s="227"/>
      <c r="L337" s="227"/>
      <c r="M337" s="227"/>
      <c r="N337" s="227"/>
      <c r="O337" s="227"/>
      <c r="P337" s="22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  <c r="AC337" s="77"/>
      <c r="AD337" s="77"/>
      <c r="AE337" s="77"/>
      <c r="AF337" s="77"/>
      <c r="AG337" s="77"/>
      <c r="AH337" s="77"/>
    </row>
    <row r="338" spans="1:34" s="76" customFormat="1" ht="17.25">
      <c r="A338" s="255" t="s">
        <v>116</v>
      </c>
      <c r="B338" s="119"/>
      <c r="C338" s="386"/>
      <c r="D338" s="119"/>
      <c r="E338" s="119"/>
      <c r="F338" s="113"/>
      <c r="G338" s="114"/>
      <c r="H338" s="115"/>
      <c r="I338" s="115"/>
      <c r="J338" s="227"/>
      <c r="K338" s="227"/>
      <c r="L338" s="227"/>
      <c r="M338" s="227"/>
      <c r="N338" s="227"/>
      <c r="O338" s="227"/>
      <c r="P338" s="22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  <c r="AC338" s="77"/>
      <c r="AD338" s="77"/>
      <c r="AE338" s="77"/>
      <c r="AF338" s="77"/>
      <c r="AG338" s="77"/>
      <c r="AH338" s="77"/>
    </row>
    <row r="339" spans="1:34" s="76" customFormat="1" ht="17.25">
      <c r="A339" s="255"/>
      <c r="B339" s="119"/>
      <c r="C339" s="386"/>
      <c r="D339" s="119"/>
      <c r="E339" s="119"/>
      <c r="F339" s="113"/>
      <c r="G339" s="114"/>
      <c r="H339" s="115"/>
      <c r="I339" s="115"/>
      <c r="J339" s="227"/>
      <c r="K339" s="227"/>
      <c r="L339" s="227"/>
      <c r="M339" s="227"/>
      <c r="N339" s="227"/>
      <c r="O339" s="227"/>
      <c r="P339" s="22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  <c r="AC339" s="77"/>
      <c r="AD339" s="77"/>
      <c r="AE339" s="77"/>
      <c r="AF339" s="77"/>
      <c r="AG339" s="77"/>
      <c r="AH339" s="77"/>
    </row>
    <row r="340" spans="1:34" s="76" customFormat="1" ht="17.25">
      <c r="A340" s="560" t="s">
        <v>364</v>
      </c>
      <c r="B340" s="560"/>
      <c r="C340" s="560"/>
      <c r="D340" s="560"/>
      <c r="E340" s="119"/>
      <c r="F340" s="113"/>
      <c r="G340" s="114"/>
      <c r="H340" s="115"/>
      <c r="I340" s="115"/>
      <c r="J340" s="227"/>
      <c r="K340" s="227"/>
      <c r="L340" s="227"/>
      <c r="M340" s="227"/>
      <c r="N340" s="227"/>
      <c r="O340" s="227"/>
      <c r="P340" s="22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  <c r="AC340" s="77"/>
      <c r="AD340" s="77"/>
      <c r="AE340" s="77"/>
      <c r="AF340" s="77"/>
      <c r="AG340" s="77"/>
      <c r="AH340" s="77"/>
    </row>
    <row r="341" spans="1:34" s="169" customFormat="1" ht="33">
      <c r="A341" s="100" t="s">
        <v>67</v>
      </c>
      <c r="B341" s="100" t="s">
        <v>24</v>
      </c>
      <c r="C341" s="100" t="s">
        <v>25</v>
      </c>
      <c r="D341" s="100" t="s">
        <v>26</v>
      </c>
      <c r="E341" s="402"/>
      <c r="F341" s="403"/>
      <c r="G341" s="246"/>
      <c r="H341" s="247"/>
      <c r="I341" s="247"/>
      <c r="J341" s="251"/>
      <c r="K341" s="251"/>
      <c r="L341" s="251"/>
      <c r="M341" s="251"/>
      <c r="N341" s="251"/>
      <c r="O341" s="251"/>
      <c r="P341" s="251"/>
      <c r="Q341" s="185"/>
      <c r="R341" s="185"/>
      <c r="S341" s="185"/>
      <c r="T341" s="185"/>
      <c r="U341" s="185"/>
      <c r="V341" s="185"/>
      <c r="W341" s="185"/>
      <c r="X341" s="185"/>
      <c r="Y341" s="185"/>
      <c r="Z341" s="185"/>
      <c r="AA341" s="185"/>
      <c r="AB341" s="185"/>
      <c r="AC341" s="185"/>
      <c r="AD341" s="185"/>
      <c r="AE341" s="185"/>
      <c r="AF341" s="185"/>
      <c r="AG341" s="185"/>
      <c r="AH341" s="185"/>
    </row>
    <row r="342" spans="1:27" s="76" customFormat="1" ht="27" customHeight="1">
      <c r="A342" s="561" t="s">
        <v>38</v>
      </c>
      <c r="B342" s="404" t="s">
        <v>395</v>
      </c>
      <c r="C342" s="405"/>
      <c r="D342" s="406">
        <v>0</v>
      </c>
      <c r="F342" s="407"/>
      <c r="G342" s="114"/>
      <c r="H342" s="115"/>
      <c r="I342" s="115"/>
      <c r="J342" s="227"/>
      <c r="K342" s="227"/>
      <c r="L342" s="227"/>
      <c r="M342" s="227"/>
      <c r="N342" s="227"/>
      <c r="O342" s="227"/>
      <c r="P342" s="22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</row>
    <row r="343" spans="1:27" s="76" customFormat="1" ht="15.75">
      <c r="A343" s="561"/>
      <c r="B343" s="404" t="s">
        <v>79</v>
      </c>
      <c r="C343" s="408" t="s">
        <v>399</v>
      </c>
      <c r="D343" s="406">
        <v>1.6</v>
      </c>
      <c r="F343" s="407"/>
      <c r="G343" s="114"/>
      <c r="H343" s="115"/>
      <c r="I343" s="115"/>
      <c r="J343" s="227"/>
      <c r="K343" s="227"/>
      <c r="L343" s="227"/>
      <c r="M343" s="227"/>
      <c r="N343" s="227"/>
      <c r="O343" s="227"/>
      <c r="P343" s="22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</row>
    <row r="344" spans="1:27" s="76" customFormat="1" ht="16.5">
      <c r="A344" s="561"/>
      <c r="B344" s="480" t="s">
        <v>96</v>
      </c>
      <c r="C344" s="408" t="s">
        <v>400</v>
      </c>
      <c r="D344" s="481">
        <v>2.37</v>
      </c>
      <c r="F344" s="417"/>
      <c r="G344" s="114"/>
      <c r="H344" s="115"/>
      <c r="I344" s="115"/>
      <c r="J344" s="227"/>
      <c r="K344" s="227"/>
      <c r="L344" s="227"/>
      <c r="M344" s="227"/>
      <c r="N344" s="227"/>
      <c r="O344" s="227"/>
      <c r="P344" s="22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</row>
    <row r="345" spans="1:27" s="76" customFormat="1" ht="16.5">
      <c r="A345" s="138"/>
      <c r="B345" s="480" t="s">
        <v>281</v>
      </c>
      <c r="C345" s="408" t="s">
        <v>401</v>
      </c>
      <c r="D345" s="481">
        <v>2.9</v>
      </c>
      <c r="F345" s="417"/>
      <c r="G345" s="114"/>
      <c r="H345" s="115"/>
      <c r="I345" s="115"/>
      <c r="J345" s="227"/>
      <c r="K345" s="227"/>
      <c r="L345" s="227"/>
      <c r="M345" s="227"/>
      <c r="N345" s="227"/>
      <c r="O345" s="227"/>
      <c r="P345" s="22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</row>
    <row r="346" spans="1:27" s="76" customFormat="1" ht="19.5" customHeight="1">
      <c r="A346" s="561" t="s">
        <v>83</v>
      </c>
      <c r="B346" s="561"/>
      <c r="C346" s="561"/>
      <c r="D346" s="262">
        <f>SUM(D343:D345)</f>
        <v>6.87</v>
      </c>
      <c r="F346" s="389"/>
      <c r="G346" s="114"/>
      <c r="H346" s="115"/>
      <c r="I346" s="115"/>
      <c r="J346" s="227"/>
      <c r="K346" s="227"/>
      <c r="L346" s="227"/>
      <c r="M346" s="227"/>
      <c r="N346" s="227"/>
      <c r="O346" s="227"/>
      <c r="P346" s="22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</row>
    <row r="347" spans="1:27" s="76" customFormat="1" ht="16.5">
      <c r="A347" s="568" t="s">
        <v>29</v>
      </c>
      <c r="B347" s="568"/>
      <c r="C347" s="568"/>
      <c r="D347" s="262">
        <v>6.87</v>
      </c>
      <c r="F347" s="113"/>
      <c r="G347" s="114"/>
      <c r="H347" s="115"/>
      <c r="I347" s="115"/>
      <c r="J347" s="227"/>
      <c r="K347" s="227"/>
      <c r="L347" s="227"/>
      <c r="M347" s="227"/>
      <c r="N347" s="227"/>
      <c r="O347" s="227"/>
      <c r="P347" s="22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</row>
    <row r="348" spans="1:27" s="76" customFormat="1" ht="15">
      <c r="A348" s="218"/>
      <c r="B348" s="218"/>
      <c r="C348" s="218"/>
      <c r="D348" s="254"/>
      <c r="F348" s="113"/>
      <c r="G348" s="114"/>
      <c r="H348" s="115"/>
      <c r="I348" s="115"/>
      <c r="J348" s="227"/>
      <c r="K348" s="227"/>
      <c r="L348" s="227"/>
      <c r="M348" s="227"/>
      <c r="N348" s="227"/>
      <c r="O348" s="227"/>
      <c r="P348" s="22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</row>
    <row r="349" spans="6:27" s="76" customFormat="1" ht="15">
      <c r="F349" s="113"/>
      <c r="G349" s="114"/>
      <c r="H349" s="115"/>
      <c r="I349" s="115"/>
      <c r="J349" s="227"/>
      <c r="K349" s="227"/>
      <c r="L349" s="227"/>
      <c r="M349" s="227"/>
      <c r="N349" s="227"/>
      <c r="O349" s="227"/>
      <c r="P349" s="22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</row>
    <row r="350" spans="1:27" s="76" customFormat="1" ht="17.25">
      <c r="A350" s="577" t="s">
        <v>331</v>
      </c>
      <c r="B350" s="577"/>
      <c r="C350" s="577"/>
      <c r="D350" s="577"/>
      <c r="E350" s="577"/>
      <c r="F350" s="577"/>
      <c r="G350" s="114"/>
      <c r="H350" s="115"/>
      <c r="I350" s="115"/>
      <c r="J350" s="227"/>
      <c r="K350" s="227"/>
      <c r="L350" s="227"/>
      <c r="M350" s="227"/>
      <c r="N350" s="227"/>
      <c r="O350" s="227"/>
      <c r="P350" s="22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</row>
    <row r="351" spans="1:27" s="76" customFormat="1" ht="17.25">
      <c r="A351" s="482"/>
      <c r="B351" s="482"/>
      <c r="C351" s="482"/>
      <c r="D351" s="482"/>
      <c r="E351" s="482"/>
      <c r="F351" s="483"/>
      <c r="G351" s="114"/>
      <c r="H351" s="115"/>
      <c r="I351" s="115"/>
      <c r="J351" s="227"/>
      <c r="K351" s="227"/>
      <c r="L351" s="227"/>
      <c r="M351" s="227"/>
      <c r="N351" s="227"/>
      <c r="O351" s="227"/>
      <c r="P351" s="22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</row>
    <row r="352" spans="1:27" s="76" customFormat="1" ht="32.25" customHeight="1">
      <c r="A352" s="100" t="s">
        <v>2</v>
      </c>
      <c r="B352" s="100"/>
      <c r="C352" s="100" t="s">
        <v>3</v>
      </c>
      <c r="D352" s="100" t="s">
        <v>4</v>
      </c>
      <c r="E352" s="100" t="s">
        <v>5</v>
      </c>
      <c r="F352" s="165" t="s">
        <v>6</v>
      </c>
      <c r="G352" s="114"/>
      <c r="H352" s="115"/>
      <c r="I352" s="115"/>
      <c r="J352" s="227"/>
      <c r="K352" s="227"/>
      <c r="L352" s="227"/>
      <c r="M352" s="227"/>
      <c r="N352" s="227"/>
      <c r="O352" s="227"/>
      <c r="P352" s="22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</row>
    <row r="353" spans="1:27" s="76" customFormat="1" ht="16.5">
      <c r="A353" s="484">
        <v>1</v>
      </c>
      <c r="B353" s="484">
        <v>2</v>
      </c>
      <c r="C353" s="484">
        <v>3</v>
      </c>
      <c r="D353" s="484">
        <v>4</v>
      </c>
      <c r="E353" s="484" t="s">
        <v>7</v>
      </c>
      <c r="F353" s="485">
        <v>6</v>
      </c>
      <c r="G353" s="114"/>
      <c r="H353" s="115"/>
      <c r="I353" s="115"/>
      <c r="J353" s="227"/>
      <c r="K353" s="227"/>
      <c r="L353" s="227"/>
      <c r="M353" s="227"/>
      <c r="N353" s="227"/>
      <c r="O353" s="227"/>
      <c r="P353" s="22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</row>
    <row r="354" spans="1:27" s="158" customFormat="1" ht="41.25" customHeight="1">
      <c r="A354" s="120">
        <v>1</v>
      </c>
      <c r="B354" s="106" t="s">
        <v>385</v>
      </c>
      <c r="C354" s="138">
        <v>0</v>
      </c>
      <c r="D354" s="486">
        <v>0</v>
      </c>
      <c r="E354" s="487">
        <f>D354-C354</f>
        <v>0</v>
      </c>
      <c r="F354" s="488">
        <v>0</v>
      </c>
      <c r="G354" s="156"/>
      <c r="H354" s="157"/>
      <c r="I354" s="157"/>
      <c r="J354" s="254"/>
      <c r="K354" s="254"/>
      <c r="L354" s="254"/>
      <c r="M354" s="254"/>
      <c r="N354" s="254"/>
      <c r="O354" s="254"/>
      <c r="P354" s="489"/>
      <c r="Q354" s="234"/>
      <c r="R354" s="234"/>
      <c r="S354" s="234"/>
      <c r="T354" s="234"/>
      <c r="U354" s="234"/>
      <c r="V354" s="234"/>
      <c r="W354" s="234"/>
      <c r="X354" s="234"/>
      <c r="Y354" s="234"/>
      <c r="Z354" s="234"/>
      <c r="AA354" s="234"/>
    </row>
    <row r="355" spans="1:27" s="158" customFormat="1" ht="15.75">
      <c r="A355" s="120">
        <v>2</v>
      </c>
      <c r="B355" s="106" t="s">
        <v>347</v>
      </c>
      <c r="C355" s="490">
        <v>6.87</v>
      </c>
      <c r="D355" s="490">
        <v>6.87</v>
      </c>
      <c r="E355" s="487">
        <f>D355-C355</f>
        <v>0</v>
      </c>
      <c r="F355" s="491">
        <f>E355/C355</f>
        <v>0</v>
      </c>
      <c r="G355" s="156"/>
      <c r="H355" s="157"/>
      <c r="I355" s="157"/>
      <c r="J355" s="254"/>
      <c r="K355" s="254"/>
      <c r="L355" s="254"/>
      <c r="M355" s="254"/>
      <c r="N355" s="254"/>
      <c r="O355" s="254"/>
      <c r="P355" s="492"/>
      <c r="Q355" s="234"/>
      <c r="R355" s="234"/>
      <c r="S355" s="234"/>
      <c r="T355" s="234"/>
      <c r="U355" s="234"/>
      <c r="V355" s="234"/>
      <c r="W355" s="234"/>
      <c r="X355" s="234"/>
      <c r="Y355" s="234"/>
      <c r="Z355" s="234"/>
      <c r="AA355" s="234"/>
    </row>
    <row r="356" spans="1:27" s="158" customFormat="1" ht="15.75">
      <c r="A356" s="120">
        <v>3</v>
      </c>
      <c r="B356" s="106" t="s">
        <v>365</v>
      </c>
      <c r="C356" s="296">
        <v>6.87</v>
      </c>
      <c r="D356" s="493">
        <v>6.87</v>
      </c>
      <c r="E356" s="487">
        <f>D356-C356</f>
        <v>0</v>
      </c>
      <c r="F356" s="488">
        <f>E356/C356</f>
        <v>0</v>
      </c>
      <c r="G356" s="156"/>
      <c r="H356" s="157"/>
      <c r="I356" s="157"/>
      <c r="J356" s="254"/>
      <c r="K356" s="254"/>
      <c r="L356" s="254"/>
      <c r="M356" s="254"/>
      <c r="N356" s="254"/>
      <c r="O356" s="254"/>
      <c r="P356" s="489"/>
      <c r="Q356" s="234"/>
      <c r="R356" s="234"/>
      <c r="S356" s="234"/>
      <c r="T356" s="234"/>
      <c r="U356" s="234"/>
      <c r="V356" s="234"/>
      <c r="W356" s="234"/>
      <c r="X356" s="234"/>
      <c r="Y356" s="234"/>
      <c r="Z356" s="234"/>
      <c r="AA356" s="234"/>
    </row>
    <row r="357" spans="1:27" s="158" customFormat="1" ht="15.75">
      <c r="A357" s="120">
        <v>4</v>
      </c>
      <c r="B357" s="121" t="s">
        <v>32</v>
      </c>
      <c r="C357" s="296">
        <f>C354+C356</f>
        <v>6.87</v>
      </c>
      <c r="D357" s="296">
        <f>D354+D356</f>
        <v>6.87</v>
      </c>
      <c r="E357" s="487">
        <f>D357-C357</f>
        <v>0</v>
      </c>
      <c r="F357" s="488">
        <f>SUM(F354:F356)</f>
        <v>0</v>
      </c>
      <c r="G357" s="156"/>
      <c r="H357" s="157"/>
      <c r="I357" s="157"/>
      <c r="J357" s="254"/>
      <c r="K357" s="254"/>
      <c r="L357" s="254"/>
      <c r="M357" s="254"/>
      <c r="N357" s="254"/>
      <c r="O357" s="254"/>
      <c r="P357" s="254"/>
      <c r="Q357" s="234"/>
      <c r="R357" s="234"/>
      <c r="S357" s="234"/>
      <c r="T357" s="234"/>
      <c r="U357" s="234"/>
      <c r="V357" s="234"/>
      <c r="W357" s="234"/>
      <c r="X357" s="234"/>
      <c r="Y357" s="234"/>
      <c r="Z357" s="234"/>
      <c r="AA357" s="234"/>
    </row>
    <row r="358" spans="6:27" s="76" customFormat="1" ht="15">
      <c r="F358" s="113"/>
      <c r="G358" s="114"/>
      <c r="H358" s="115"/>
      <c r="I358" s="115"/>
      <c r="J358" s="227"/>
      <c r="K358" s="227"/>
      <c r="L358" s="227"/>
      <c r="M358" s="227"/>
      <c r="N358" s="227"/>
      <c r="O358" s="227"/>
      <c r="P358" s="22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</row>
    <row r="359" spans="6:27" s="76" customFormat="1" ht="15">
      <c r="F359" s="113"/>
      <c r="G359" s="114"/>
      <c r="H359" s="115"/>
      <c r="I359" s="115"/>
      <c r="J359" s="227"/>
      <c r="K359" s="227"/>
      <c r="L359" s="227"/>
      <c r="M359" s="227"/>
      <c r="N359" s="227"/>
      <c r="O359" s="227"/>
      <c r="P359" s="22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</row>
    <row r="360" spans="1:27" s="76" customFormat="1" ht="17.25">
      <c r="A360" s="577" t="s">
        <v>366</v>
      </c>
      <c r="B360" s="577"/>
      <c r="C360" s="577"/>
      <c r="D360" s="148" t="s">
        <v>30</v>
      </c>
      <c r="E360" s="563" t="s">
        <v>295</v>
      </c>
      <c r="F360" s="563"/>
      <c r="G360" s="324"/>
      <c r="H360" s="115"/>
      <c r="I360" s="115"/>
      <c r="J360" s="227"/>
      <c r="K360" s="227"/>
      <c r="L360" s="227"/>
      <c r="M360" s="227"/>
      <c r="N360" s="227"/>
      <c r="O360" s="227"/>
      <c r="P360" s="22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</row>
    <row r="361" spans="1:27" s="76" customFormat="1" ht="45" customHeight="1">
      <c r="A361" s="100" t="s">
        <v>2</v>
      </c>
      <c r="B361" s="100" t="s">
        <v>39</v>
      </c>
      <c r="C361" s="100" t="s">
        <v>347</v>
      </c>
      <c r="D361" s="100" t="s">
        <v>114</v>
      </c>
      <c r="E361" s="100" t="s">
        <v>115</v>
      </c>
      <c r="F361" s="165" t="s">
        <v>40</v>
      </c>
      <c r="G361" s="100" t="s">
        <v>41</v>
      </c>
      <c r="H361" s="494"/>
      <c r="I361" s="494"/>
      <c r="J361" s="227"/>
      <c r="K361" s="227"/>
      <c r="L361" s="227"/>
      <c r="M361" s="227"/>
      <c r="N361" s="227"/>
      <c r="O361" s="227"/>
      <c r="P361" s="22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</row>
    <row r="362" spans="1:27" s="76" customFormat="1" ht="16.5">
      <c r="A362" s="495">
        <v>1</v>
      </c>
      <c r="B362" s="495">
        <v>2</v>
      </c>
      <c r="C362" s="495">
        <v>3</v>
      </c>
      <c r="D362" s="495">
        <v>4</v>
      </c>
      <c r="E362" s="495">
        <v>5</v>
      </c>
      <c r="F362" s="496">
        <v>6</v>
      </c>
      <c r="G362" s="495">
        <v>7</v>
      </c>
      <c r="H362" s="497"/>
      <c r="I362" s="497"/>
      <c r="J362" s="227"/>
      <c r="K362" s="227"/>
      <c r="L362" s="227"/>
      <c r="M362" s="227"/>
      <c r="N362" s="227"/>
      <c r="O362" s="227"/>
      <c r="P362" s="22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</row>
    <row r="363" spans="1:27" s="76" customFormat="1" ht="47.25" customHeight="1">
      <c r="A363" s="498">
        <v>1</v>
      </c>
      <c r="B363" s="404" t="s">
        <v>42</v>
      </c>
      <c r="C363" s="296">
        <v>3.43</v>
      </c>
      <c r="D363" s="296">
        <v>3.43</v>
      </c>
      <c r="E363" s="296">
        <v>3.41</v>
      </c>
      <c r="F363" s="488">
        <f>E363/C363</f>
        <v>0.9941690962099126</v>
      </c>
      <c r="G363" s="296">
        <f>D363-E363</f>
        <v>0.020000000000000018</v>
      </c>
      <c r="H363" s="441"/>
      <c r="I363" s="441"/>
      <c r="J363" s="227"/>
      <c r="K363" s="227"/>
      <c r="L363" s="227"/>
      <c r="M363" s="227"/>
      <c r="N363" s="227"/>
      <c r="O363" s="227"/>
      <c r="P363" s="22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</row>
    <row r="364" spans="1:27" s="76" customFormat="1" ht="49.5" customHeight="1">
      <c r="A364" s="572">
        <v>2</v>
      </c>
      <c r="B364" s="600" t="s">
        <v>113</v>
      </c>
      <c r="C364" s="499">
        <v>3.44</v>
      </c>
      <c r="D364" s="499">
        <v>3.44</v>
      </c>
      <c r="E364" s="499">
        <v>3.42</v>
      </c>
      <c r="F364" s="575">
        <f>E364/C364</f>
        <v>0.9941860465116279</v>
      </c>
      <c r="G364" s="599">
        <f>D364-E364</f>
        <v>0.020000000000000018</v>
      </c>
      <c r="H364" s="287"/>
      <c r="I364" s="287"/>
      <c r="J364" s="227"/>
      <c r="K364" s="227"/>
      <c r="L364" s="227"/>
      <c r="M364" s="227"/>
      <c r="N364" s="227"/>
      <c r="O364" s="227"/>
      <c r="P364" s="22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</row>
    <row r="365" spans="1:27" s="76" customFormat="1" ht="27" customHeight="1">
      <c r="A365" s="572"/>
      <c r="B365" s="600"/>
      <c r="C365" s="500"/>
      <c r="D365" s="500"/>
      <c r="E365" s="500"/>
      <c r="F365" s="575"/>
      <c r="G365" s="599"/>
      <c r="H365" s="287"/>
      <c r="I365" s="287"/>
      <c r="J365" s="227"/>
      <c r="K365" s="227"/>
      <c r="L365" s="227"/>
      <c r="M365" s="227"/>
      <c r="N365" s="227"/>
      <c r="O365" s="227"/>
      <c r="P365" s="22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</row>
    <row r="366" spans="1:27" s="76" customFormat="1" ht="26.25" customHeight="1">
      <c r="A366" s="566" t="s">
        <v>19</v>
      </c>
      <c r="B366" s="566"/>
      <c r="C366" s="296">
        <f>C363+C364</f>
        <v>6.87</v>
      </c>
      <c r="D366" s="296">
        <f>D363+D364</f>
        <v>6.87</v>
      </c>
      <c r="E366" s="296">
        <f>E363+E364</f>
        <v>6.83</v>
      </c>
      <c r="F366" s="488">
        <f>E366/C366</f>
        <v>0.9941775836972343</v>
      </c>
      <c r="G366" s="296">
        <f>G363+G364</f>
        <v>0.040000000000000036</v>
      </c>
      <c r="H366" s="501"/>
      <c r="I366" s="501"/>
      <c r="J366" s="227"/>
      <c r="K366" s="227"/>
      <c r="L366" s="227"/>
      <c r="M366" s="227"/>
      <c r="N366" s="227"/>
      <c r="O366" s="227"/>
      <c r="P366" s="22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</row>
    <row r="367" spans="1:27" s="76" customFormat="1" ht="15">
      <c r="A367" s="271"/>
      <c r="B367" s="271"/>
      <c r="C367" s="443"/>
      <c r="D367" s="443"/>
      <c r="E367" s="443"/>
      <c r="F367" s="502"/>
      <c r="G367" s="443"/>
      <c r="H367" s="443"/>
      <c r="I367" s="443"/>
      <c r="J367" s="227"/>
      <c r="K367" s="227"/>
      <c r="L367" s="227"/>
      <c r="M367" s="227"/>
      <c r="N367" s="227"/>
      <c r="O367" s="227"/>
      <c r="P367" s="22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</row>
    <row r="368" spans="7:27" ht="15">
      <c r="G368" s="503"/>
      <c r="H368" s="504"/>
      <c r="I368" s="504"/>
      <c r="J368" s="505"/>
      <c r="K368" s="505"/>
      <c r="L368" s="505"/>
      <c r="M368" s="505"/>
      <c r="N368" s="505"/>
      <c r="O368" s="505"/>
      <c r="P368" s="505"/>
      <c r="Q368" s="506"/>
      <c r="R368" s="506"/>
      <c r="S368" s="506"/>
      <c r="T368" s="506"/>
      <c r="U368" s="319"/>
      <c r="V368" s="319"/>
      <c r="W368" s="319"/>
      <c r="X368" s="319"/>
      <c r="Y368" s="319"/>
      <c r="Z368" s="319"/>
      <c r="AA368" s="319"/>
    </row>
    <row r="369" spans="6:27" s="76" customFormat="1" ht="15">
      <c r="F369" s="113"/>
      <c r="G369" s="114"/>
      <c r="H369" s="115"/>
      <c r="I369" s="115"/>
      <c r="J369" s="227"/>
      <c r="K369" s="227"/>
      <c r="L369" s="227"/>
      <c r="M369" s="227"/>
      <c r="N369" s="227"/>
      <c r="O369" s="227"/>
      <c r="P369" s="22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</row>
    <row r="370" spans="1:27" s="76" customFormat="1" ht="15.75" customHeight="1">
      <c r="A370" s="578" t="s">
        <v>127</v>
      </c>
      <c r="B370" s="578"/>
      <c r="C370" s="578"/>
      <c r="D370" s="578"/>
      <c r="E370" s="578"/>
      <c r="F370" s="578"/>
      <c r="G370" s="114"/>
      <c r="H370" s="115"/>
      <c r="I370" s="115"/>
      <c r="J370" s="227"/>
      <c r="K370" s="227"/>
      <c r="L370" s="227"/>
      <c r="M370" s="227"/>
      <c r="N370" s="227"/>
      <c r="O370" s="227"/>
      <c r="P370" s="22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</row>
    <row r="371" spans="1:27" s="76" customFormat="1" ht="17.25">
      <c r="A371" s="255" t="s">
        <v>128</v>
      </c>
      <c r="B371" s="119"/>
      <c r="C371" s="386"/>
      <c r="D371" s="119"/>
      <c r="E371" s="119"/>
      <c r="F371" s="148"/>
      <c r="G371" s="114"/>
      <c r="H371" s="115"/>
      <c r="I371" s="115"/>
      <c r="J371" s="227"/>
      <c r="K371" s="227"/>
      <c r="L371" s="227"/>
      <c r="M371" s="227"/>
      <c r="N371" s="227"/>
      <c r="O371" s="227"/>
      <c r="P371" s="22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</row>
    <row r="372" spans="1:27" s="76" customFormat="1" ht="17.25">
      <c r="A372" s="560" t="s">
        <v>367</v>
      </c>
      <c r="B372" s="560"/>
      <c r="C372" s="560"/>
      <c r="D372" s="560"/>
      <c r="E372" s="119"/>
      <c r="F372" s="148"/>
      <c r="G372" s="114"/>
      <c r="H372" s="115"/>
      <c r="I372" s="115"/>
      <c r="J372" s="227"/>
      <c r="K372" s="227"/>
      <c r="L372" s="227"/>
      <c r="M372" s="227"/>
      <c r="N372" s="227"/>
      <c r="O372" s="227"/>
      <c r="P372" s="22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</row>
    <row r="373" spans="1:27" s="169" customFormat="1" ht="33">
      <c r="A373" s="100" t="s">
        <v>23</v>
      </c>
      <c r="B373" s="100" t="s">
        <v>24</v>
      </c>
      <c r="C373" s="100" t="s">
        <v>25</v>
      </c>
      <c r="D373" s="100" t="s">
        <v>26</v>
      </c>
      <c r="E373" s="402"/>
      <c r="F373" s="507"/>
      <c r="G373" s="246"/>
      <c r="H373" s="247"/>
      <c r="I373" s="247"/>
      <c r="J373" s="251"/>
      <c r="K373" s="251"/>
      <c r="L373" s="251"/>
      <c r="M373" s="251"/>
      <c r="N373" s="251"/>
      <c r="O373" s="251"/>
      <c r="P373" s="251"/>
      <c r="Q373" s="185"/>
      <c r="R373" s="185"/>
      <c r="S373" s="185"/>
      <c r="T373" s="185"/>
      <c r="U373" s="185"/>
      <c r="V373" s="185"/>
      <c r="W373" s="185"/>
      <c r="X373" s="185"/>
      <c r="Y373" s="185"/>
      <c r="Z373" s="185"/>
      <c r="AA373" s="185"/>
    </row>
    <row r="374" spans="1:27" s="76" customFormat="1" ht="17.25" customHeight="1">
      <c r="A374" s="561" t="s">
        <v>148</v>
      </c>
      <c r="B374" s="404" t="s">
        <v>395</v>
      </c>
      <c r="C374" s="405"/>
      <c r="D374" s="508">
        <v>0</v>
      </c>
      <c r="F374" s="407"/>
      <c r="G374" s="114"/>
      <c r="H374" s="115"/>
      <c r="I374" s="115"/>
      <c r="J374" s="227"/>
      <c r="K374" s="227"/>
      <c r="L374" s="227"/>
      <c r="M374" s="227"/>
      <c r="N374" s="227"/>
      <c r="O374" s="227"/>
      <c r="P374" s="22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</row>
    <row r="375" spans="1:27" s="76" customFormat="1" ht="15.75">
      <c r="A375" s="561"/>
      <c r="B375" s="404" t="s">
        <v>79</v>
      </c>
      <c r="C375" s="408" t="s">
        <v>399</v>
      </c>
      <c r="D375" s="311">
        <v>1.2</v>
      </c>
      <c r="F375" s="407"/>
      <c r="G375" s="114"/>
      <c r="H375" s="115"/>
      <c r="I375" s="115"/>
      <c r="J375" s="227"/>
      <c r="K375" s="227"/>
      <c r="L375" s="227"/>
      <c r="M375" s="227"/>
      <c r="N375" s="227"/>
      <c r="O375" s="227"/>
      <c r="P375" s="22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</row>
    <row r="376" spans="1:27" s="76" customFormat="1" ht="16.5">
      <c r="A376" s="561"/>
      <c r="B376" s="480" t="s">
        <v>28</v>
      </c>
      <c r="C376" s="408" t="s">
        <v>400</v>
      </c>
      <c r="D376" s="311">
        <v>1.63</v>
      </c>
      <c r="F376" s="407"/>
      <c r="G376" s="114"/>
      <c r="H376" s="115"/>
      <c r="I376" s="115"/>
      <c r="J376" s="227"/>
      <c r="K376" s="227"/>
      <c r="L376" s="227"/>
      <c r="M376" s="227"/>
      <c r="N376" s="227"/>
      <c r="O376" s="227"/>
      <c r="P376" s="22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</row>
    <row r="377" spans="1:27" s="76" customFormat="1" ht="16.5">
      <c r="A377" s="138"/>
      <c r="B377" s="480" t="s">
        <v>282</v>
      </c>
      <c r="C377" s="408" t="s">
        <v>401</v>
      </c>
      <c r="D377" s="311">
        <v>1.89</v>
      </c>
      <c r="F377" s="407"/>
      <c r="G377" s="114"/>
      <c r="H377" s="115"/>
      <c r="I377" s="115"/>
      <c r="J377" s="227"/>
      <c r="K377" s="227"/>
      <c r="L377" s="227"/>
      <c r="M377" s="227"/>
      <c r="N377" s="227"/>
      <c r="O377" s="227"/>
      <c r="P377" s="22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</row>
    <row r="378" spans="1:27" s="76" customFormat="1" ht="16.5">
      <c r="A378" s="561" t="s">
        <v>83</v>
      </c>
      <c r="B378" s="561"/>
      <c r="C378" s="561"/>
      <c r="D378" s="262">
        <v>4.92</v>
      </c>
      <c r="F378" s="304"/>
      <c r="G378" s="114"/>
      <c r="H378" s="115"/>
      <c r="I378" s="115"/>
      <c r="J378" s="227"/>
      <c r="K378" s="227"/>
      <c r="L378" s="227"/>
      <c r="M378" s="227"/>
      <c r="N378" s="227"/>
      <c r="O378" s="227"/>
      <c r="P378" s="22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</row>
    <row r="379" spans="6:27" s="76" customFormat="1" ht="15">
      <c r="F379" s="113"/>
      <c r="G379" s="114"/>
      <c r="H379" s="115"/>
      <c r="I379" s="115"/>
      <c r="J379" s="227"/>
      <c r="K379" s="227"/>
      <c r="L379" s="227"/>
      <c r="M379" s="227"/>
      <c r="N379" s="227"/>
      <c r="O379" s="227"/>
      <c r="P379" s="22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</row>
    <row r="380" spans="1:27" s="76" customFormat="1" ht="17.25">
      <c r="A380" s="577" t="s">
        <v>332</v>
      </c>
      <c r="B380" s="577"/>
      <c r="C380" s="577"/>
      <c r="D380" s="577"/>
      <c r="E380" s="577"/>
      <c r="F380" s="577"/>
      <c r="G380" s="114"/>
      <c r="H380" s="115"/>
      <c r="I380" s="115"/>
      <c r="J380" s="227"/>
      <c r="K380" s="227"/>
      <c r="L380" s="227"/>
      <c r="M380" s="227"/>
      <c r="N380" s="227"/>
      <c r="O380" s="227"/>
      <c r="P380" s="22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</row>
    <row r="381" spans="1:27" s="169" customFormat="1" ht="39" customHeight="1">
      <c r="A381" s="100" t="s">
        <v>2</v>
      </c>
      <c r="B381" s="100" t="s">
        <v>156</v>
      </c>
      <c r="C381" s="100" t="s">
        <v>3</v>
      </c>
      <c r="D381" s="100" t="s">
        <v>4</v>
      </c>
      <c r="E381" s="100" t="s">
        <v>5</v>
      </c>
      <c r="F381" s="165" t="s">
        <v>6</v>
      </c>
      <c r="G381" s="246"/>
      <c r="H381" s="247"/>
      <c r="I381" s="247"/>
      <c r="J381" s="251"/>
      <c r="K381" s="251"/>
      <c r="L381" s="251"/>
      <c r="M381" s="251"/>
      <c r="N381" s="251"/>
      <c r="O381" s="251"/>
      <c r="P381" s="251"/>
      <c r="Q381" s="185"/>
      <c r="R381" s="185"/>
      <c r="S381" s="185"/>
      <c r="T381" s="185"/>
      <c r="U381" s="185"/>
      <c r="V381" s="185"/>
      <c r="W381" s="185"/>
      <c r="X381" s="185"/>
      <c r="Y381" s="185"/>
      <c r="Z381" s="185"/>
      <c r="AA381" s="185"/>
    </row>
    <row r="382" spans="1:27" s="76" customFormat="1" ht="16.5">
      <c r="A382" s="484">
        <v>1</v>
      </c>
      <c r="B382" s="484">
        <v>2</v>
      </c>
      <c r="C382" s="484">
        <v>3</v>
      </c>
      <c r="D382" s="484">
        <v>4</v>
      </c>
      <c r="E382" s="484" t="s">
        <v>7</v>
      </c>
      <c r="F382" s="485">
        <v>6</v>
      </c>
      <c r="G382" s="114"/>
      <c r="H382" s="115"/>
      <c r="I382" s="115"/>
      <c r="J382" s="227"/>
      <c r="K382" s="227"/>
      <c r="L382" s="227"/>
      <c r="M382" s="227"/>
      <c r="N382" s="227"/>
      <c r="O382" s="227"/>
      <c r="P382" s="22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</row>
    <row r="383" spans="1:27" s="76" customFormat="1" ht="33.75" customHeight="1">
      <c r="A383" s="210">
        <v>1</v>
      </c>
      <c r="B383" s="137" t="s">
        <v>385</v>
      </c>
      <c r="C383" s="262">
        <v>1.3</v>
      </c>
      <c r="D383" s="262">
        <v>1.3</v>
      </c>
      <c r="E383" s="262">
        <f>D383-C383</f>
        <v>0</v>
      </c>
      <c r="F383" s="447">
        <f>E383/C383</f>
        <v>0</v>
      </c>
      <c r="G383" s="114"/>
      <c r="H383" s="115"/>
      <c r="I383" s="115"/>
      <c r="J383" s="227"/>
      <c r="K383" s="227"/>
      <c r="L383" s="227"/>
      <c r="M383" s="227"/>
      <c r="N383" s="227"/>
      <c r="O383" s="227"/>
      <c r="P383" s="22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</row>
    <row r="384" spans="1:27" s="76" customFormat="1" ht="16.5">
      <c r="A384" s="210">
        <v>2</v>
      </c>
      <c r="B384" s="137" t="s">
        <v>347</v>
      </c>
      <c r="C384" s="262">
        <v>1.65</v>
      </c>
      <c r="D384" s="262">
        <v>1.65</v>
      </c>
      <c r="E384" s="262">
        <f>D384-C384</f>
        <v>0</v>
      </c>
      <c r="F384" s="447">
        <f>E384/C384</f>
        <v>0</v>
      </c>
      <c r="G384" s="114"/>
      <c r="H384" s="115"/>
      <c r="I384" s="115"/>
      <c r="J384" s="227"/>
      <c r="K384" s="227"/>
      <c r="L384" s="227"/>
      <c r="M384" s="227"/>
      <c r="N384" s="227"/>
      <c r="O384" s="227"/>
      <c r="P384" s="22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</row>
    <row r="385" spans="1:27" s="76" customFormat="1" ht="16.5">
      <c r="A385" s="210">
        <v>3</v>
      </c>
      <c r="B385" s="137" t="s">
        <v>365</v>
      </c>
      <c r="C385" s="262">
        <v>1.97</v>
      </c>
      <c r="D385" s="262">
        <v>1.97</v>
      </c>
      <c r="E385" s="262">
        <f>D385-C385</f>
        <v>0</v>
      </c>
      <c r="F385" s="447">
        <f>E385/C385</f>
        <v>0</v>
      </c>
      <c r="G385" s="114"/>
      <c r="H385" s="115"/>
      <c r="I385" s="115"/>
      <c r="J385" s="227"/>
      <c r="K385" s="227"/>
      <c r="L385" s="227"/>
      <c r="M385" s="227"/>
      <c r="N385" s="227"/>
      <c r="O385" s="227"/>
      <c r="P385" s="22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</row>
    <row r="386" spans="1:27" s="76" customFormat="1" ht="16.5">
      <c r="A386" s="210">
        <v>4</v>
      </c>
      <c r="B386" s="121" t="s">
        <v>32</v>
      </c>
      <c r="C386" s="262">
        <v>4.92</v>
      </c>
      <c r="D386" s="262">
        <v>4.92</v>
      </c>
      <c r="E386" s="262">
        <f>E383+E385</f>
        <v>0</v>
      </c>
      <c r="F386" s="447">
        <f>E386/C386</f>
        <v>0</v>
      </c>
      <c r="G386" s="114"/>
      <c r="H386" s="115"/>
      <c r="I386" s="115"/>
      <c r="J386" s="227"/>
      <c r="K386" s="227"/>
      <c r="L386" s="227"/>
      <c r="M386" s="227"/>
      <c r="N386" s="227"/>
      <c r="O386" s="227"/>
      <c r="P386" s="22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</row>
    <row r="387" spans="6:27" s="76" customFormat="1" ht="15">
      <c r="F387" s="113"/>
      <c r="G387" s="114"/>
      <c r="H387" s="115"/>
      <c r="I387" s="115"/>
      <c r="J387" s="227"/>
      <c r="K387" s="227"/>
      <c r="L387" s="227"/>
      <c r="M387" s="227"/>
      <c r="N387" s="227"/>
      <c r="O387" s="227"/>
      <c r="P387" s="22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</row>
    <row r="388" spans="1:27" s="76" customFormat="1" ht="17.25">
      <c r="A388" s="581" t="s">
        <v>368</v>
      </c>
      <c r="B388" s="581"/>
      <c r="C388" s="581"/>
      <c r="D388" s="119"/>
      <c r="E388" s="119"/>
      <c r="F388" s="509"/>
      <c r="G388" s="324"/>
      <c r="H388" s="115"/>
      <c r="I388" s="115"/>
      <c r="J388" s="227"/>
      <c r="K388" s="227"/>
      <c r="L388" s="227"/>
      <c r="M388" s="227"/>
      <c r="N388" s="227"/>
      <c r="O388" s="227"/>
      <c r="P388" s="22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</row>
    <row r="389" spans="1:27" s="76" customFormat="1" ht="21.75" customHeight="1">
      <c r="A389" s="562" t="s">
        <v>369</v>
      </c>
      <c r="B389" s="562"/>
      <c r="C389" s="510"/>
      <c r="D389" s="148" t="s">
        <v>30</v>
      </c>
      <c r="E389" s="119"/>
      <c r="F389" s="563" t="s">
        <v>397</v>
      </c>
      <c r="G389" s="563"/>
      <c r="H389" s="511"/>
      <c r="I389" s="511"/>
      <c r="J389" s="511"/>
      <c r="K389" s="511"/>
      <c r="L389" s="511"/>
      <c r="M389" s="511"/>
      <c r="N389" s="511"/>
      <c r="O389" s="511"/>
      <c r="P389" s="512"/>
      <c r="Q389" s="511"/>
      <c r="R389" s="511"/>
      <c r="S389" s="511"/>
      <c r="T389" s="511"/>
      <c r="U389" s="77"/>
      <c r="V389" s="77"/>
      <c r="W389" s="77"/>
      <c r="X389" s="77"/>
      <c r="Y389" s="77"/>
      <c r="Z389" s="77"/>
      <c r="AA389" s="77"/>
    </row>
    <row r="390" spans="1:27" s="76" customFormat="1" ht="60.75" customHeight="1">
      <c r="A390" s="100" t="s">
        <v>43</v>
      </c>
      <c r="B390" s="100" t="s">
        <v>44</v>
      </c>
      <c r="C390" s="100" t="s">
        <v>45</v>
      </c>
      <c r="D390" s="100" t="s">
        <v>290</v>
      </c>
      <c r="E390" s="100" t="s">
        <v>5</v>
      </c>
      <c r="F390" s="165" t="s">
        <v>168</v>
      </c>
      <c r="G390" s="327" t="s">
        <v>41</v>
      </c>
      <c r="H390" s="434"/>
      <c r="I390" s="434"/>
      <c r="J390" s="434"/>
      <c r="K390" s="434"/>
      <c r="L390" s="434"/>
      <c r="M390" s="434"/>
      <c r="N390" s="434"/>
      <c r="O390" s="434"/>
      <c r="P390" s="434"/>
      <c r="Q390" s="435"/>
      <c r="R390" s="435"/>
      <c r="S390" s="435"/>
      <c r="T390" s="435"/>
      <c r="U390" s="77"/>
      <c r="V390" s="77"/>
      <c r="W390" s="77"/>
      <c r="X390" s="77"/>
      <c r="Y390" s="77"/>
      <c r="Z390" s="77"/>
      <c r="AA390" s="77"/>
    </row>
    <row r="391" spans="1:27" s="76" customFormat="1" ht="16.5">
      <c r="A391" s="120">
        <v>1</v>
      </c>
      <c r="B391" s="120">
        <v>2</v>
      </c>
      <c r="C391" s="120">
        <v>3</v>
      </c>
      <c r="D391" s="120">
        <v>4</v>
      </c>
      <c r="E391" s="120" t="s">
        <v>65</v>
      </c>
      <c r="F391" s="171">
        <v>6</v>
      </c>
      <c r="G391" s="381" t="s">
        <v>66</v>
      </c>
      <c r="H391" s="513"/>
      <c r="I391" s="513"/>
      <c r="J391" s="513"/>
      <c r="K391" s="513"/>
      <c r="L391" s="513"/>
      <c r="M391" s="513"/>
      <c r="N391" s="513"/>
      <c r="O391" s="513"/>
      <c r="P391" s="513"/>
      <c r="Q391" s="218"/>
      <c r="R391" s="218"/>
      <c r="S391" s="218"/>
      <c r="T391" s="218"/>
      <c r="U391" s="77"/>
      <c r="V391" s="77"/>
      <c r="W391" s="77"/>
      <c r="X391" s="77"/>
      <c r="Y391" s="77"/>
      <c r="Z391" s="77"/>
      <c r="AA391" s="77"/>
    </row>
    <row r="392" spans="1:27" s="76" customFormat="1" ht="16.5">
      <c r="A392" s="262">
        <v>4.92</v>
      </c>
      <c r="B392" s="121">
        <v>655.72</v>
      </c>
      <c r="C392" s="296">
        <f>B392*750/100000</f>
        <v>4.9179</v>
      </c>
      <c r="D392" s="296">
        <v>4.91</v>
      </c>
      <c r="E392" s="296">
        <f>C392-D392</f>
        <v>0.00790000000000024</v>
      </c>
      <c r="F392" s="108">
        <f>D392/A392</f>
        <v>0.9979674796747968</v>
      </c>
      <c r="G392" s="296">
        <f>A392-D392</f>
        <v>0.009999999999999787</v>
      </c>
      <c r="H392" s="514"/>
      <c r="I392" s="514"/>
      <c r="J392" s="514"/>
      <c r="K392" s="514"/>
      <c r="L392" s="514"/>
      <c r="M392" s="514"/>
      <c r="N392" s="514"/>
      <c r="O392" s="514"/>
      <c r="P392" s="514"/>
      <c r="Q392" s="514"/>
      <c r="R392" s="514"/>
      <c r="S392" s="514"/>
      <c r="T392" s="514"/>
      <c r="U392" s="77"/>
      <c r="V392" s="77"/>
      <c r="W392" s="77"/>
      <c r="X392" s="77"/>
      <c r="Y392" s="77"/>
      <c r="Z392" s="77"/>
      <c r="AA392" s="77"/>
    </row>
    <row r="393" spans="6:27" s="76" customFormat="1" ht="15">
      <c r="F393" s="113"/>
      <c r="G393" s="114"/>
      <c r="H393" s="115"/>
      <c r="I393" s="115"/>
      <c r="J393" s="227"/>
      <c r="K393" s="227"/>
      <c r="L393" s="227"/>
      <c r="M393" s="227"/>
      <c r="N393" s="227"/>
      <c r="O393" s="227"/>
      <c r="P393" s="22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</row>
    <row r="394" spans="6:27" s="76" customFormat="1" ht="15">
      <c r="F394" s="113"/>
      <c r="G394" s="114"/>
      <c r="H394" s="115"/>
      <c r="I394" s="115"/>
      <c r="J394" s="227"/>
      <c r="K394" s="227"/>
      <c r="L394" s="227"/>
      <c r="M394" s="227"/>
      <c r="N394" s="227"/>
      <c r="O394" s="227"/>
      <c r="P394" s="22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</row>
    <row r="395" spans="1:27" s="76" customFormat="1" ht="24" customHeight="1">
      <c r="A395" s="578" t="s">
        <v>333</v>
      </c>
      <c r="B395" s="578"/>
      <c r="C395" s="578"/>
      <c r="D395" s="578"/>
      <c r="E395" s="578"/>
      <c r="F395" s="113"/>
      <c r="G395" s="114"/>
      <c r="H395" s="115"/>
      <c r="I395" s="115"/>
      <c r="J395" s="227"/>
      <c r="K395" s="227"/>
      <c r="L395" s="227"/>
      <c r="M395" s="227"/>
      <c r="N395" s="227"/>
      <c r="O395" s="227"/>
      <c r="P395" s="22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</row>
    <row r="396" spans="1:27" s="76" customFormat="1" ht="17.25">
      <c r="A396" s="255" t="s">
        <v>155</v>
      </c>
      <c r="B396" s="119"/>
      <c r="C396" s="119"/>
      <c r="D396" s="119"/>
      <c r="E396" s="119"/>
      <c r="F396" s="113"/>
      <c r="G396" s="114"/>
      <c r="H396" s="115"/>
      <c r="I396" s="115"/>
      <c r="J396" s="227"/>
      <c r="K396" s="227"/>
      <c r="L396" s="227"/>
      <c r="M396" s="227"/>
      <c r="N396" s="227"/>
      <c r="O396" s="227"/>
      <c r="P396" s="22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</row>
    <row r="397" spans="1:27" s="76" customFormat="1" ht="17.25">
      <c r="A397" s="515" t="s">
        <v>129</v>
      </c>
      <c r="B397" s="516"/>
      <c r="C397" s="516"/>
      <c r="D397" s="516"/>
      <c r="E397" s="516"/>
      <c r="F397" s="517"/>
      <c r="G397" s="518"/>
      <c r="H397" s="518"/>
      <c r="I397" s="518"/>
      <c r="J397" s="518"/>
      <c r="K397" s="518"/>
      <c r="L397" s="518"/>
      <c r="M397" s="518"/>
      <c r="N397" s="518"/>
      <c r="O397" s="518"/>
      <c r="P397" s="518"/>
      <c r="Q397" s="519"/>
      <c r="R397" s="519"/>
      <c r="S397" s="519"/>
      <c r="T397" s="519"/>
      <c r="U397" s="77"/>
      <c r="V397" s="77"/>
      <c r="W397" s="77"/>
      <c r="X397" s="77"/>
      <c r="Y397" s="77"/>
      <c r="Z397" s="77"/>
      <c r="AA397" s="77"/>
    </row>
    <row r="398" spans="1:27" s="76" customFormat="1" ht="25.5" customHeight="1">
      <c r="A398" s="569" t="s">
        <v>391</v>
      </c>
      <c r="B398" s="570"/>
      <c r="C398" s="570"/>
      <c r="D398" s="570"/>
      <c r="E398" s="571"/>
      <c r="F398" s="113"/>
      <c r="G398" s="305"/>
      <c r="H398" s="304"/>
      <c r="I398" s="304"/>
      <c r="J398" s="304"/>
      <c r="K398" s="304"/>
      <c r="L398" s="304"/>
      <c r="M398" s="304"/>
      <c r="N398" s="304"/>
      <c r="O398" s="304"/>
      <c r="P398" s="304"/>
      <c r="Q398" s="389"/>
      <c r="R398" s="389"/>
      <c r="S398" s="389"/>
      <c r="T398" s="389"/>
      <c r="U398" s="77"/>
      <c r="V398" s="77"/>
      <c r="W398" s="77"/>
      <c r="X398" s="77"/>
      <c r="Y398" s="77"/>
      <c r="Z398" s="77"/>
      <c r="AA398" s="77"/>
    </row>
    <row r="399" spans="1:27" s="169" customFormat="1" ht="33">
      <c r="A399" s="100" t="s">
        <v>23</v>
      </c>
      <c r="B399" s="100" t="s">
        <v>154</v>
      </c>
      <c r="C399" s="100" t="s">
        <v>25</v>
      </c>
      <c r="D399" s="100" t="s">
        <v>47</v>
      </c>
      <c r="E399" s="100" t="s">
        <v>48</v>
      </c>
      <c r="F399" s="354"/>
      <c r="G399" s="426"/>
      <c r="H399" s="520"/>
      <c r="I399" s="520"/>
      <c r="J399" s="520"/>
      <c r="K399" s="520"/>
      <c r="L399" s="520"/>
      <c r="M399" s="520"/>
      <c r="N399" s="520"/>
      <c r="O399" s="520"/>
      <c r="P399" s="520"/>
      <c r="Q399" s="521"/>
      <c r="R399" s="521"/>
      <c r="S399" s="521"/>
      <c r="T399" s="521"/>
      <c r="U399" s="185"/>
      <c r="V399" s="185"/>
      <c r="W399" s="185"/>
      <c r="X399" s="185"/>
      <c r="Y399" s="185"/>
      <c r="Z399" s="185"/>
      <c r="AA399" s="185"/>
    </row>
    <row r="400" spans="1:27" s="76" customFormat="1" ht="16.5">
      <c r="A400" s="561" t="s">
        <v>94</v>
      </c>
      <c r="B400" s="295" t="s">
        <v>80</v>
      </c>
      <c r="C400" s="522"/>
      <c r="D400" s="523">
        <v>0</v>
      </c>
      <c r="E400" s="524">
        <v>0</v>
      </c>
      <c r="F400" s="113"/>
      <c r="G400" s="305"/>
      <c r="H400" s="304"/>
      <c r="I400" s="304"/>
      <c r="J400" s="304"/>
      <c r="K400" s="304"/>
      <c r="L400" s="304"/>
      <c r="M400" s="304"/>
      <c r="N400" s="304"/>
      <c r="O400" s="304"/>
      <c r="P400" s="304"/>
      <c r="Q400" s="389"/>
      <c r="R400" s="389"/>
      <c r="S400" s="389"/>
      <c r="T400" s="389"/>
      <c r="U400" s="77"/>
      <c r="V400" s="77"/>
      <c r="W400" s="77"/>
      <c r="X400" s="77"/>
      <c r="Y400" s="77"/>
      <c r="Z400" s="77"/>
      <c r="AA400" s="77"/>
    </row>
    <row r="401" spans="1:27" s="76" customFormat="1" ht="16.5">
      <c r="A401" s="561"/>
      <c r="B401" s="295" t="s">
        <v>81</v>
      </c>
      <c r="C401" s="522"/>
      <c r="D401" s="523">
        <v>0</v>
      </c>
      <c r="E401" s="524">
        <v>0</v>
      </c>
      <c r="F401" s="113"/>
      <c r="G401" s="305"/>
      <c r="H401" s="227"/>
      <c r="I401" s="227"/>
      <c r="J401" s="227"/>
      <c r="K401" s="227"/>
      <c r="L401" s="227"/>
      <c r="M401" s="227"/>
      <c r="N401" s="227"/>
      <c r="O401" s="227"/>
      <c r="P401" s="22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</row>
    <row r="402" spans="1:27" s="76" customFormat="1" ht="16.5">
      <c r="A402" s="561"/>
      <c r="B402" s="295" t="s">
        <v>82</v>
      </c>
      <c r="C402" s="525"/>
      <c r="D402" s="523">
        <v>0</v>
      </c>
      <c r="E402" s="524">
        <v>0</v>
      </c>
      <c r="F402" s="113"/>
      <c r="G402" s="305"/>
      <c r="H402" s="227"/>
      <c r="I402" s="227"/>
      <c r="J402" s="227"/>
      <c r="K402" s="227"/>
      <c r="L402" s="227"/>
      <c r="M402" s="227"/>
      <c r="N402" s="227"/>
      <c r="O402" s="227"/>
      <c r="P402" s="22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</row>
    <row r="403" spans="1:27" s="76" customFormat="1" ht="16.5">
      <c r="A403" s="561"/>
      <c r="B403" s="295" t="s">
        <v>84</v>
      </c>
      <c r="C403" s="522"/>
      <c r="D403" s="523">
        <v>0</v>
      </c>
      <c r="E403" s="524">
        <v>0</v>
      </c>
      <c r="F403" s="113"/>
      <c r="G403" s="305"/>
      <c r="H403" s="227"/>
      <c r="I403" s="227"/>
      <c r="J403" s="227"/>
      <c r="K403" s="227"/>
      <c r="L403" s="227"/>
      <c r="M403" s="227"/>
      <c r="N403" s="227"/>
      <c r="O403" s="227"/>
      <c r="P403" s="22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</row>
    <row r="404" spans="1:27" s="76" customFormat="1" ht="16.5">
      <c r="A404" s="561"/>
      <c r="B404" s="295" t="s">
        <v>141</v>
      </c>
      <c r="C404" s="522"/>
      <c r="D404" s="523">
        <v>0</v>
      </c>
      <c r="E404" s="524">
        <v>0</v>
      </c>
      <c r="F404" s="113"/>
      <c r="G404" s="305"/>
      <c r="H404" s="227"/>
      <c r="I404" s="227"/>
      <c r="J404" s="227"/>
      <c r="K404" s="227"/>
      <c r="L404" s="227"/>
      <c r="M404" s="227"/>
      <c r="N404" s="227"/>
      <c r="O404" s="227"/>
      <c r="P404" s="22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</row>
    <row r="405" spans="1:27" s="76" customFormat="1" ht="16.5">
      <c r="A405" s="561"/>
      <c r="B405" s="295" t="s">
        <v>151</v>
      </c>
      <c r="C405" s="522"/>
      <c r="D405" s="523">
        <v>0</v>
      </c>
      <c r="E405" s="524">
        <v>0</v>
      </c>
      <c r="F405" s="113"/>
      <c r="G405" s="305"/>
      <c r="H405" s="227"/>
      <c r="I405" s="227"/>
      <c r="J405" s="227"/>
      <c r="K405" s="227"/>
      <c r="L405" s="227"/>
      <c r="M405" s="227"/>
      <c r="N405" s="227"/>
      <c r="O405" s="227"/>
      <c r="P405" s="22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</row>
    <row r="406" spans="1:27" s="76" customFormat="1" ht="16.5">
      <c r="A406" s="561"/>
      <c r="B406" s="295" t="s">
        <v>158</v>
      </c>
      <c r="C406" s="522"/>
      <c r="D406" s="523">
        <v>0</v>
      </c>
      <c r="E406" s="524">
        <v>0</v>
      </c>
      <c r="F406" s="113"/>
      <c r="G406" s="305"/>
      <c r="H406" s="227"/>
      <c r="I406" s="227"/>
      <c r="J406" s="227"/>
      <c r="K406" s="227"/>
      <c r="L406" s="227"/>
      <c r="M406" s="227"/>
      <c r="N406" s="227"/>
      <c r="O406" s="227"/>
      <c r="P406" s="22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</row>
    <row r="407" spans="1:27" s="76" customFormat="1" ht="16.5">
      <c r="A407" s="561"/>
      <c r="B407" s="295" t="s">
        <v>171</v>
      </c>
      <c r="C407" s="524"/>
      <c r="D407" s="524">
        <v>0</v>
      </c>
      <c r="E407" s="524">
        <v>0</v>
      </c>
      <c r="F407" s="113"/>
      <c r="G407" s="305"/>
      <c r="H407" s="227"/>
      <c r="I407" s="227"/>
      <c r="J407" s="227"/>
      <c r="K407" s="227"/>
      <c r="L407" s="227"/>
      <c r="M407" s="227"/>
      <c r="N407" s="227"/>
      <c r="O407" s="227"/>
      <c r="P407" s="22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</row>
    <row r="408" spans="1:27" s="76" customFormat="1" ht="16.5">
      <c r="A408" s="561"/>
      <c r="B408" s="295" t="s">
        <v>235</v>
      </c>
      <c r="C408" s="524"/>
      <c r="D408" s="524">
        <v>251</v>
      </c>
      <c r="E408" s="524">
        <v>802.3</v>
      </c>
      <c r="F408" s="113"/>
      <c r="G408" s="305"/>
      <c r="H408" s="227"/>
      <c r="I408" s="227"/>
      <c r="J408" s="227"/>
      <c r="K408" s="227"/>
      <c r="L408" s="227"/>
      <c r="M408" s="227"/>
      <c r="N408" s="227"/>
      <c r="O408" s="227"/>
      <c r="P408" s="22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</row>
    <row r="409" spans="1:27" s="76" customFormat="1" ht="16.5">
      <c r="A409" s="561"/>
      <c r="B409" s="295" t="s">
        <v>236</v>
      </c>
      <c r="C409" s="524"/>
      <c r="D409" s="524">
        <v>0</v>
      </c>
      <c r="E409" s="524">
        <v>0</v>
      </c>
      <c r="F409" s="113"/>
      <c r="G409" s="305"/>
      <c r="H409" s="227"/>
      <c r="I409" s="227"/>
      <c r="J409" s="227"/>
      <c r="K409" s="227"/>
      <c r="L409" s="227"/>
      <c r="M409" s="227"/>
      <c r="N409" s="227"/>
      <c r="O409" s="227"/>
      <c r="P409" s="22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</row>
    <row r="410" spans="1:27" s="76" customFormat="1" ht="16.5">
      <c r="A410" s="561"/>
      <c r="B410" s="526" t="s">
        <v>402</v>
      </c>
      <c r="C410" s="524"/>
      <c r="D410" s="524">
        <v>0</v>
      </c>
      <c r="E410" s="524">
        <v>0</v>
      </c>
      <c r="F410" s="113"/>
      <c r="G410" s="305"/>
      <c r="H410" s="227"/>
      <c r="I410" s="227"/>
      <c r="J410" s="227"/>
      <c r="K410" s="227"/>
      <c r="L410" s="227"/>
      <c r="M410" s="227"/>
      <c r="N410" s="227"/>
      <c r="O410" s="227"/>
      <c r="P410" s="22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</row>
    <row r="411" spans="1:27" s="76" customFormat="1" ht="16.5">
      <c r="A411" s="561"/>
      <c r="B411" s="295" t="s">
        <v>292</v>
      </c>
      <c r="C411" s="524"/>
      <c r="D411" s="524">
        <v>0</v>
      </c>
      <c r="E411" s="524">
        <v>0</v>
      </c>
      <c r="F411" s="113"/>
      <c r="G411" s="305"/>
      <c r="H411" s="227"/>
      <c r="I411" s="227"/>
      <c r="J411" s="227"/>
      <c r="K411" s="227"/>
      <c r="L411" s="227"/>
      <c r="M411" s="227"/>
      <c r="N411" s="227"/>
      <c r="O411" s="227"/>
      <c r="P411" s="22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</row>
    <row r="412" spans="1:27" s="76" customFormat="1" ht="16.5">
      <c r="A412" s="561"/>
      <c r="B412" s="171" t="s">
        <v>19</v>
      </c>
      <c r="C412" s="524"/>
      <c r="D412" s="527">
        <f>SUM(D400:D411)</f>
        <v>251</v>
      </c>
      <c r="E412" s="527">
        <f>SUM(E400:E411)</f>
        <v>802.3</v>
      </c>
      <c r="F412" s="113"/>
      <c r="G412" s="305"/>
      <c r="H412" s="227"/>
      <c r="I412" s="227"/>
      <c r="J412" s="227"/>
      <c r="K412" s="227"/>
      <c r="L412" s="227"/>
      <c r="M412" s="227"/>
      <c r="N412" s="227"/>
      <c r="O412" s="227"/>
      <c r="P412" s="22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</row>
    <row r="413" spans="1:9" s="528" customFormat="1" ht="35.25" customHeight="1">
      <c r="A413" s="576"/>
      <c r="B413" s="576"/>
      <c r="C413" s="576"/>
      <c r="D413" s="576"/>
      <c r="E413" s="576"/>
      <c r="F413" s="576"/>
      <c r="G413" s="576"/>
      <c r="H413" s="435"/>
      <c r="I413" s="435"/>
    </row>
    <row r="414" spans="1:9" s="528" customFormat="1" ht="12.75">
      <c r="A414" s="529"/>
      <c r="B414" s="529"/>
      <c r="C414" s="529"/>
      <c r="D414" s="529"/>
      <c r="E414" s="529"/>
      <c r="F414" s="530"/>
      <c r="G414" s="435"/>
      <c r="H414" s="529"/>
      <c r="I414" s="529"/>
    </row>
    <row r="415" spans="1:27" s="76" customFormat="1" ht="17.25">
      <c r="A415" s="577" t="s">
        <v>335</v>
      </c>
      <c r="B415" s="577"/>
      <c r="C415" s="577"/>
      <c r="D415" s="577"/>
      <c r="E415" s="577"/>
      <c r="F415" s="148"/>
      <c r="G415" s="324"/>
      <c r="H415" s="115"/>
      <c r="I415" s="115"/>
      <c r="J415" s="227"/>
      <c r="K415" s="227"/>
      <c r="L415" s="227"/>
      <c r="M415" s="227"/>
      <c r="N415" s="227"/>
      <c r="O415" s="227"/>
      <c r="P415" s="22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</row>
    <row r="416" spans="1:27" s="76" customFormat="1" ht="17.25">
      <c r="A416" s="556" t="s">
        <v>49</v>
      </c>
      <c r="B416" s="560" t="s">
        <v>50</v>
      </c>
      <c r="C416" s="560"/>
      <c r="D416" s="560" t="s">
        <v>51</v>
      </c>
      <c r="E416" s="560"/>
      <c r="F416" s="560" t="s">
        <v>52</v>
      </c>
      <c r="G416" s="560"/>
      <c r="H416" s="305"/>
      <c r="I416" s="305"/>
      <c r="J416" s="305"/>
      <c r="K416" s="305"/>
      <c r="L416" s="305"/>
      <c r="M416" s="305"/>
      <c r="N416" s="305"/>
      <c r="O416" s="305"/>
      <c r="P416" s="305"/>
      <c r="Q416" s="253"/>
      <c r="R416" s="253"/>
      <c r="S416" s="253"/>
      <c r="T416" s="253"/>
      <c r="U416" s="77"/>
      <c r="V416" s="77"/>
      <c r="W416" s="77"/>
      <c r="X416" s="77"/>
      <c r="Y416" s="77"/>
      <c r="Z416" s="77"/>
      <c r="AA416" s="77"/>
    </row>
    <row r="417" spans="1:27" s="76" customFormat="1" ht="17.25">
      <c r="A417" s="556"/>
      <c r="B417" s="531" t="s">
        <v>53</v>
      </c>
      <c r="C417" s="531" t="s">
        <v>54</v>
      </c>
      <c r="D417" s="531" t="s">
        <v>53</v>
      </c>
      <c r="E417" s="531" t="s">
        <v>54</v>
      </c>
      <c r="F417" s="532" t="s">
        <v>53</v>
      </c>
      <c r="G417" s="533" t="s">
        <v>54</v>
      </c>
      <c r="H417" s="513"/>
      <c r="I417" s="513"/>
      <c r="J417" s="513"/>
      <c r="K417" s="513"/>
      <c r="L417" s="513"/>
      <c r="M417" s="513"/>
      <c r="N417" s="513"/>
      <c r="O417" s="513"/>
      <c r="P417" s="513"/>
      <c r="Q417" s="218"/>
      <c r="R417" s="218"/>
      <c r="S417" s="218"/>
      <c r="T417" s="218"/>
      <c r="U417" s="77"/>
      <c r="V417" s="77"/>
      <c r="W417" s="77"/>
      <c r="X417" s="77"/>
      <c r="Y417" s="77"/>
      <c r="Z417" s="77"/>
      <c r="AA417" s="77"/>
    </row>
    <row r="418" spans="1:27" s="76" customFormat="1" ht="42" customHeight="1">
      <c r="A418" s="170" t="s">
        <v>336</v>
      </c>
      <c r="B418" s="126">
        <v>251</v>
      </c>
      <c r="C418" s="296">
        <v>802.3</v>
      </c>
      <c r="D418" s="126">
        <v>251</v>
      </c>
      <c r="E418" s="296">
        <v>802.3</v>
      </c>
      <c r="F418" s="488">
        <f>D418/B418</f>
        <v>1</v>
      </c>
      <c r="G418" s="108">
        <f>E418/C418</f>
        <v>1</v>
      </c>
      <c r="H418" s="438"/>
      <c r="I418" s="438"/>
      <c r="J418" s="438"/>
      <c r="K418" s="438"/>
      <c r="L418" s="438"/>
      <c r="M418" s="438"/>
      <c r="N418" s="438"/>
      <c r="O418" s="438"/>
      <c r="P418" s="438"/>
      <c r="Q418" s="440"/>
      <c r="R418" s="440"/>
      <c r="S418" s="440"/>
      <c r="T418" s="440"/>
      <c r="U418" s="77"/>
      <c r="V418" s="77"/>
      <c r="W418" s="77"/>
      <c r="X418" s="77"/>
      <c r="Y418" s="77"/>
      <c r="Z418" s="77"/>
      <c r="AA418" s="77"/>
    </row>
    <row r="419" spans="1:27" s="76" customFormat="1" ht="16.5">
      <c r="A419" s="127"/>
      <c r="B419" s="534"/>
      <c r="C419" s="535"/>
      <c r="D419" s="534"/>
      <c r="E419" s="535"/>
      <c r="F419" s="177"/>
      <c r="G419" s="384"/>
      <c r="H419" s="438"/>
      <c r="I419" s="438"/>
      <c r="J419" s="438"/>
      <c r="K419" s="438"/>
      <c r="L419" s="438"/>
      <c r="M419" s="438"/>
      <c r="N419" s="438"/>
      <c r="O419" s="438"/>
      <c r="P419" s="438"/>
      <c r="Q419" s="440"/>
      <c r="R419" s="440"/>
      <c r="S419" s="440"/>
      <c r="T419" s="440"/>
      <c r="U419" s="77"/>
      <c r="V419" s="77"/>
      <c r="W419" s="77"/>
      <c r="X419" s="77"/>
      <c r="Y419" s="77"/>
      <c r="Z419" s="77"/>
      <c r="AA419" s="77"/>
    </row>
    <row r="420" spans="2:27" s="76" customFormat="1" ht="18.75" customHeight="1">
      <c r="B420" s="204"/>
      <c r="C420" s="204"/>
      <c r="D420" s="204"/>
      <c r="E420" s="119"/>
      <c r="F420" s="148"/>
      <c r="G420" s="114"/>
      <c r="H420" s="115"/>
      <c r="I420" s="115"/>
      <c r="J420" s="227"/>
      <c r="K420" s="227"/>
      <c r="L420" s="227"/>
      <c r="M420" s="227"/>
      <c r="N420" s="227"/>
      <c r="O420" s="227"/>
      <c r="P420" s="22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</row>
    <row r="421" spans="1:27" s="76" customFormat="1" ht="18.75" customHeight="1">
      <c r="A421" s="204"/>
      <c r="B421" s="204"/>
      <c r="C421" s="204"/>
      <c r="D421" s="204"/>
      <c r="E421" s="119"/>
      <c r="F421" s="148"/>
      <c r="G421" s="114"/>
      <c r="H421" s="115"/>
      <c r="I421" s="115"/>
      <c r="J421" s="227"/>
      <c r="K421" s="227"/>
      <c r="L421" s="227"/>
      <c r="M421" s="227"/>
      <c r="N421" s="227"/>
      <c r="O421" s="227"/>
      <c r="P421" s="22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</row>
    <row r="422" spans="1:27" s="76" customFormat="1" ht="17.25">
      <c r="A422" s="255" t="s">
        <v>130</v>
      </c>
      <c r="B422" s="119"/>
      <c r="C422" s="119"/>
      <c r="D422" s="119"/>
      <c r="E422" s="119"/>
      <c r="F422" s="148"/>
      <c r="G422" s="114"/>
      <c r="H422" s="115"/>
      <c r="I422" s="115"/>
      <c r="J422" s="227"/>
      <c r="K422" s="227"/>
      <c r="L422" s="227"/>
      <c r="M422" s="227"/>
      <c r="N422" s="227"/>
      <c r="O422" s="227"/>
      <c r="P422" s="22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</row>
    <row r="423" spans="1:27" s="76" customFormat="1" ht="17.25">
      <c r="A423" s="255"/>
      <c r="B423" s="119"/>
      <c r="C423" s="119"/>
      <c r="D423" s="119"/>
      <c r="E423" s="119"/>
      <c r="F423" s="148"/>
      <c r="G423" s="114"/>
      <c r="H423" s="115"/>
      <c r="I423" s="115"/>
      <c r="J423" s="227"/>
      <c r="K423" s="227"/>
      <c r="L423" s="227"/>
      <c r="M423" s="227"/>
      <c r="N423" s="227"/>
      <c r="O423" s="227"/>
      <c r="P423" s="22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</row>
    <row r="424" spans="1:27" s="169" customFormat="1" ht="41.25" customHeight="1">
      <c r="A424" s="559" t="s">
        <v>296</v>
      </c>
      <c r="B424" s="559"/>
      <c r="C424" s="559" t="s">
        <v>392</v>
      </c>
      <c r="D424" s="559"/>
      <c r="E424" s="559" t="s">
        <v>55</v>
      </c>
      <c r="F424" s="559"/>
      <c r="G424" s="246"/>
      <c r="H424" s="247"/>
      <c r="I424" s="247"/>
      <c r="J424" s="251"/>
      <c r="K424" s="251"/>
      <c r="L424" s="251"/>
      <c r="M424" s="251"/>
      <c r="N424" s="251"/>
      <c r="O424" s="251"/>
      <c r="P424" s="251"/>
      <c r="Q424" s="185"/>
      <c r="R424" s="185"/>
      <c r="S424" s="185"/>
      <c r="T424" s="185"/>
      <c r="U424" s="185"/>
      <c r="V424" s="185"/>
      <c r="W424" s="185"/>
      <c r="X424" s="185"/>
      <c r="Y424" s="185"/>
      <c r="Z424" s="185"/>
      <c r="AA424" s="185"/>
    </row>
    <row r="425" spans="1:27" s="76" customFormat="1" ht="33" customHeight="1">
      <c r="A425" s="536" t="s">
        <v>53</v>
      </c>
      <c r="B425" s="536" t="s">
        <v>56</v>
      </c>
      <c r="C425" s="536" t="s">
        <v>53</v>
      </c>
      <c r="D425" s="536" t="s">
        <v>56</v>
      </c>
      <c r="E425" s="536" t="s">
        <v>53</v>
      </c>
      <c r="F425" s="537" t="s">
        <v>234</v>
      </c>
      <c r="G425" s="114"/>
      <c r="H425" s="115"/>
      <c r="I425" s="115"/>
      <c r="J425" s="227"/>
      <c r="K425" s="227"/>
      <c r="L425" s="227"/>
      <c r="M425" s="227"/>
      <c r="N425" s="227"/>
      <c r="O425" s="227"/>
      <c r="P425" s="22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</row>
    <row r="426" spans="1:27" s="76" customFormat="1" ht="16.5">
      <c r="A426" s="120">
        <v>1</v>
      </c>
      <c r="B426" s="120">
        <v>2</v>
      </c>
      <c r="C426" s="120">
        <v>3</v>
      </c>
      <c r="D426" s="120">
        <v>4</v>
      </c>
      <c r="E426" s="120">
        <v>5</v>
      </c>
      <c r="F426" s="171">
        <v>6</v>
      </c>
      <c r="G426" s="114"/>
      <c r="H426" s="115"/>
      <c r="I426" s="115"/>
      <c r="J426" s="227"/>
      <c r="K426" s="227"/>
      <c r="L426" s="227"/>
      <c r="M426" s="227"/>
      <c r="N426" s="227"/>
      <c r="O426" s="227"/>
      <c r="P426" s="22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</row>
    <row r="427" spans="1:27" s="76" customFormat="1" ht="15.75">
      <c r="A427" s="126">
        <v>251</v>
      </c>
      <c r="B427" s="296">
        <v>802.3</v>
      </c>
      <c r="C427" s="126">
        <v>156</v>
      </c>
      <c r="D427" s="296">
        <v>689.21</v>
      </c>
      <c r="E427" s="108">
        <f>C427/A427</f>
        <v>0.6215139442231076</v>
      </c>
      <c r="F427" s="488">
        <f>D427/B427</f>
        <v>0.8590427520877478</v>
      </c>
      <c r="G427" s="114"/>
      <c r="H427" s="115"/>
      <c r="I427" s="115"/>
      <c r="J427" s="227"/>
      <c r="K427" s="227"/>
      <c r="L427" s="227"/>
      <c r="M427" s="227"/>
      <c r="N427" s="227"/>
      <c r="O427" s="227"/>
      <c r="P427" s="227"/>
      <c r="Q427" s="227"/>
      <c r="R427" s="227"/>
      <c r="S427" s="227"/>
      <c r="T427" s="77"/>
      <c r="U427" s="77"/>
      <c r="V427" s="77"/>
      <c r="W427" s="77"/>
      <c r="X427" s="77"/>
      <c r="Y427" s="77"/>
      <c r="Z427" s="77"/>
      <c r="AA427" s="77"/>
    </row>
    <row r="428" spans="1:27" s="76" customFormat="1" ht="15.75">
      <c r="A428" s="554" t="s">
        <v>297</v>
      </c>
      <c r="B428" s="554"/>
      <c r="C428" s="554"/>
      <c r="D428" s="554"/>
      <c r="E428" s="554"/>
      <c r="F428" s="554"/>
      <c r="G428" s="114"/>
      <c r="H428" s="115"/>
      <c r="I428" s="115"/>
      <c r="J428" s="227"/>
      <c r="K428" s="227"/>
      <c r="L428" s="227"/>
      <c r="M428" s="227"/>
      <c r="N428" s="227"/>
      <c r="O428" s="227"/>
      <c r="P428" s="227"/>
      <c r="Q428" s="227"/>
      <c r="R428" s="227"/>
      <c r="S428" s="227"/>
      <c r="T428" s="77"/>
      <c r="U428" s="77"/>
      <c r="V428" s="77"/>
      <c r="W428" s="77"/>
      <c r="X428" s="77"/>
      <c r="Y428" s="77"/>
      <c r="Z428" s="77"/>
      <c r="AA428" s="77"/>
    </row>
    <row r="429" spans="1:27" s="76" customFormat="1" ht="17.25">
      <c r="A429" s="538"/>
      <c r="B429" s="119"/>
      <c r="C429" s="119"/>
      <c r="D429" s="539"/>
      <c r="E429" s="539"/>
      <c r="F429" s="540"/>
      <c r="G429" s="114"/>
      <c r="H429" s="115"/>
      <c r="I429" s="115"/>
      <c r="J429" s="227"/>
      <c r="K429" s="227"/>
      <c r="L429" s="227"/>
      <c r="M429" s="227"/>
      <c r="N429" s="227"/>
      <c r="O429" s="227"/>
      <c r="P429" s="22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</row>
    <row r="430" spans="1:27" s="76" customFormat="1" ht="17.25">
      <c r="A430" s="538"/>
      <c r="B430" s="119"/>
      <c r="C430" s="119"/>
      <c r="D430" s="539"/>
      <c r="E430" s="539"/>
      <c r="F430" s="540"/>
      <c r="G430" s="114"/>
      <c r="H430" s="115"/>
      <c r="I430" s="115"/>
      <c r="J430" s="227"/>
      <c r="K430" s="227"/>
      <c r="L430" s="227"/>
      <c r="M430" s="227"/>
      <c r="N430" s="227"/>
      <c r="O430" s="227"/>
      <c r="P430" s="22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</row>
    <row r="431" spans="1:27" s="76" customFormat="1" ht="17.25">
      <c r="A431" s="515" t="s">
        <v>131</v>
      </c>
      <c r="B431" s="119"/>
      <c r="C431" s="119"/>
      <c r="D431" s="539"/>
      <c r="E431" s="539"/>
      <c r="F431" s="540"/>
      <c r="G431" s="114"/>
      <c r="H431" s="115"/>
      <c r="I431" s="115"/>
      <c r="J431" s="227"/>
      <c r="K431" s="227"/>
      <c r="L431" s="227"/>
      <c r="M431" s="227"/>
      <c r="N431" s="227"/>
      <c r="O431" s="227"/>
      <c r="P431" s="22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</row>
    <row r="432" spans="1:27" s="76" customFormat="1" ht="17.25">
      <c r="A432" s="541"/>
      <c r="B432" s="542"/>
      <c r="C432" s="516"/>
      <c r="D432" s="516"/>
      <c r="E432" s="516"/>
      <c r="F432" s="543"/>
      <c r="G432" s="518"/>
      <c r="H432" s="518"/>
      <c r="I432" s="518"/>
      <c r="J432" s="518"/>
      <c r="K432" s="518"/>
      <c r="L432" s="518"/>
      <c r="M432" s="518"/>
      <c r="N432" s="518"/>
      <c r="O432" s="518"/>
      <c r="P432" s="518"/>
      <c r="Q432" s="519"/>
      <c r="R432" s="519"/>
      <c r="S432" s="519"/>
      <c r="T432" s="519"/>
      <c r="U432" s="77"/>
      <c r="V432" s="77"/>
      <c r="W432" s="77"/>
      <c r="X432" s="77"/>
      <c r="Y432" s="77"/>
      <c r="Z432" s="77"/>
      <c r="AA432" s="77"/>
    </row>
    <row r="433" spans="1:27" s="76" customFormat="1" ht="17.25">
      <c r="A433" s="558" t="s">
        <v>406</v>
      </c>
      <c r="B433" s="558"/>
      <c r="C433" s="558"/>
      <c r="D433" s="558"/>
      <c r="E433" s="558"/>
      <c r="F433" s="544"/>
      <c r="G433" s="305"/>
      <c r="H433" s="304"/>
      <c r="I433" s="304"/>
      <c r="J433" s="304"/>
      <c r="K433" s="304"/>
      <c r="L433" s="304"/>
      <c r="M433" s="304"/>
      <c r="N433" s="304"/>
      <c r="O433" s="304"/>
      <c r="P433" s="304"/>
      <c r="Q433" s="389"/>
      <c r="R433" s="389"/>
      <c r="S433" s="389"/>
      <c r="T433" s="389"/>
      <c r="U433" s="77"/>
      <c r="V433" s="77"/>
      <c r="W433" s="77"/>
      <c r="X433" s="77"/>
      <c r="Y433" s="77"/>
      <c r="Z433" s="77"/>
      <c r="AA433" s="77"/>
    </row>
    <row r="434" spans="1:27" s="76" customFormat="1" ht="40.5" customHeight="1">
      <c r="A434" s="100" t="s">
        <v>23</v>
      </c>
      <c r="B434" s="100" t="s">
        <v>24</v>
      </c>
      <c r="C434" s="100" t="s">
        <v>25</v>
      </c>
      <c r="D434" s="100" t="s">
        <v>47</v>
      </c>
      <c r="E434" s="165" t="s">
        <v>212</v>
      </c>
      <c r="G434" s="305"/>
      <c r="H434" s="304"/>
      <c r="I434" s="304"/>
      <c r="J434" s="598"/>
      <c r="K434" s="598"/>
      <c r="L434" s="304"/>
      <c r="M434" s="304"/>
      <c r="N434" s="304"/>
      <c r="O434" s="304"/>
      <c r="P434" s="304"/>
      <c r="Q434" s="389"/>
      <c r="R434" s="389"/>
      <c r="S434" s="389"/>
      <c r="T434" s="389"/>
      <c r="U434" s="77"/>
      <c r="V434" s="77"/>
      <c r="W434" s="77"/>
      <c r="X434" s="77"/>
      <c r="Y434" s="77"/>
      <c r="Z434" s="77"/>
      <c r="AA434" s="77"/>
    </row>
    <row r="435" spans="1:27" s="76" customFormat="1" ht="16.5">
      <c r="A435" s="555" t="s">
        <v>95</v>
      </c>
      <c r="B435" s="210" t="s">
        <v>80</v>
      </c>
      <c r="C435" s="295"/>
      <c r="D435" s="524">
        <v>0</v>
      </c>
      <c r="E435" s="411">
        <v>0</v>
      </c>
      <c r="G435" s="305"/>
      <c r="H435" s="227"/>
      <c r="I435" s="227"/>
      <c r="J435" s="598"/>
      <c r="K435" s="598"/>
      <c r="L435" s="227"/>
      <c r="M435" s="227"/>
      <c r="N435" s="227"/>
      <c r="O435" s="227"/>
      <c r="P435" s="22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</row>
    <row r="436" spans="1:27" s="76" customFormat="1" ht="16.5">
      <c r="A436" s="555"/>
      <c r="B436" s="210" t="s">
        <v>81</v>
      </c>
      <c r="C436" s="295"/>
      <c r="D436" s="524">
        <v>0</v>
      </c>
      <c r="E436" s="411">
        <v>0</v>
      </c>
      <c r="G436" s="305"/>
      <c r="H436" s="227"/>
      <c r="I436" s="227"/>
      <c r="J436" s="598"/>
      <c r="K436" s="598"/>
      <c r="L436" s="227"/>
      <c r="M436" s="227"/>
      <c r="N436" s="227"/>
      <c r="O436" s="227"/>
      <c r="P436" s="22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</row>
    <row r="437" spans="1:27" s="76" customFormat="1" ht="16.5">
      <c r="A437" s="555"/>
      <c r="B437" s="210" t="s">
        <v>82</v>
      </c>
      <c r="C437" s="295"/>
      <c r="D437" s="524">
        <v>0</v>
      </c>
      <c r="E437" s="411">
        <v>0</v>
      </c>
      <c r="G437" s="305"/>
      <c r="H437" s="227"/>
      <c r="I437" s="227"/>
      <c r="J437" s="598"/>
      <c r="K437" s="598"/>
      <c r="L437" s="227"/>
      <c r="M437" s="227"/>
      <c r="N437" s="227"/>
      <c r="O437" s="227"/>
      <c r="P437" s="22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</row>
    <row r="438" spans="1:27" s="76" customFormat="1" ht="16.5">
      <c r="A438" s="555"/>
      <c r="B438" s="210" t="s">
        <v>84</v>
      </c>
      <c r="C438" s="295"/>
      <c r="D438" s="524">
        <v>0</v>
      </c>
      <c r="E438" s="411">
        <v>0</v>
      </c>
      <c r="G438" s="305"/>
      <c r="H438" s="227"/>
      <c r="I438" s="227"/>
      <c r="J438" s="598"/>
      <c r="K438" s="598"/>
      <c r="L438" s="227"/>
      <c r="M438" s="227"/>
      <c r="N438" s="227"/>
      <c r="O438" s="227"/>
      <c r="P438" s="22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</row>
    <row r="439" spans="1:27" s="76" customFormat="1" ht="16.5">
      <c r="A439" s="555"/>
      <c r="B439" s="210" t="s">
        <v>141</v>
      </c>
      <c r="C439" s="524"/>
      <c r="D439" s="524">
        <v>0</v>
      </c>
      <c r="E439" s="411">
        <v>0</v>
      </c>
      <c r="G439" s="305"/>
      <c r="H439" s="227"/>
      <c r="I439" s="227"/>
      <c r="J439" s="598"/>
      <c r="K439" s="598"/>
      <c r="L439" s="227"/>
      <c r="M439" s="227"/>
      <c r="N439" s="227"/>
      <c r="O439" s="227"/>
      <c r="P439" s="22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</row>
    <row r="440" spans="1:27" s="76" customFormat="1" ht="16.5">
      <c r="A440" s="555"/>
      <c r="B440" s="210" t="s">
        <v>142</v>
      </c>
      <c r="C440" s="295"/>
      <c r="D440" s="524">
        <v>0</v>
      </c>
      <c r="E440" s="411">
        <v>0</v>
      </c>
      <c r="G440" s="305"/>
      <c r="H440" s="227"/>
      <c r="I440" s="227"/>
      <c r="J440" s="598"/>
      <c r="K440" s="598"/>
      <c r="L440" s="227"/>
      <c r="M440" s="227"/>
      <c r="N440" s="227"/>
      <c r="O440" s="227"/>
      <c r="P440" s="22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</row>
    <row r="441" spans="1:27" s="76" customFormat="1" ht="16.5">
      <c r="A441" s="555"/>
      <c r="B441" s="210" t="s">
        <v>158</v>
      </c>
      <c r="C441" s="295"/>
      <c r="D441" s="524">
        <v>0</v>
      </c>
      <c r="E441" s="411">
        <v>0</v>
      </c>
      <c r="G441" s="305"/>
      <c r="H441" s="227"/>
      <c r="I441" s="227"/>
      <c r="J441" s="227"/>
      <c r="K441" s="227"/>
      <c r="L441" s="227"/>
      <c r="M441" s="227"/>
      <c r="N441" s="227"/>
      <c r="O441" s="227"/>
      <c r="P441" s="22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</row>
    <row r="442" spans="1:27" s="76" customFormat="1" ht="16.5">
      <c r="A442" s="555"/>
      <c r="B442" s="210" t="s">
        <v>171</v>
      </c>
      <c r="C442" s="295"/>
      <c r="D442" s="524">
        <v>226</v>
      </c>
      <c r="E442" s="522">
        <v>11.03</v>
      </c>
      <c r="G442" s="305"/>
      <c r="J442" s="227"/>
      <c r="K442" s="227"/>
      <c r="L442" s="227"/>
      <c r="M442" s="227"/>
      <c r="N442" s="227"/>
      <c r="O442" s="227"/>
      <c r="P442" s="22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</row>
    <row r="443" spans="1:27" s="76" customFormat="1" ht="16.5">
      <c r="A443" s="555"/>
      <c r="B443" s="210" t="s">
        <v>235</v>
      </c>
      <c r="C443" s="295"/>
      <c r="D443" s="524">
        <v>0</v>
      </c>
      <c r="E443" s="411">
        <v>0</v>
      </c>
      <c r="G443" s="305"/>
      <c r="J443" s="227"/>
      <c r="K443" s="227"/>
      <c r="L443" s="227"/>
      <c r="M443" s="227"/>
      <c r="N443" s="227"/>
      <c r="O443" s="227"/>
      <c r="P443" s="22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</row>
    <row r="444" spans="1:27" s="76" customFormat="1" ht="16.5">
      <c r="A444" s="555"/>
      <c r="B444" s="210" t="s">
        <v>236</v>
      </c>
      <c r="C444" s="295"/>
      <c r="D444" s="524">
        <v>0</v>
      </c>
      <c r="E444" s="411">
        <v>0</v>
      </c>
      <c r="G444" s="305"/>
      <c r="J444" s="227"/>
      <c r="K444" s="227"/>
      <c r="L444" s="227"/>
      <c r="M444" s="227"/>
      <c r="N444" s="227"/>
      <c r="O444" s="227"/>
      <c r="P444" s="22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</row>
    <row r="445" spans="1:27" s="76" customFormat="1" ht="16.5">
      <c r="A445" s="555"/>
      <c r="B445" s="210" t="s">
        <v>292</v>
      </c>
      <c r="C445" s="295"/>
      <c r="D445" s="524">
        <v>127</v>
      </c>
      <c r="E445" s="522">
        <v>6.35</v>
      </c>
      <c r="G445" s="305"/>
      <c r="J445" s="227"/>
      <c r="K445" s="227"/>
      <c r="L445" s="227"/>
      <c r="M445" s="227"/>
      <c r="N445" s="227"/>
      <c r="O445" s="227"/>
      <c r="P445" s="22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</row>
    <row r="446" spans="1:27" s="76" customFormat="1" ht="16.5">
      <c r="A446" s="555"/>
      <c r="B446" s="210" t="s">
        <v>334</v>
      </c>
      <c r="C446" s="295"/>
      <c r="D446" s="524">
        <v>0</v>
      </c>
      <c r="E446" s="411">
        <v>0</v>
      </c>
      <c r="G446" s="305"/>
      <c r="J446" s="227"/>
      <c r="K446" s="227"/>
      <c r="L446" s="227"/>
      <c r="M446" s="227"/>
      <c r="N446" s="227"/>
      <c r="O446" s="227"/>
      <c r="P446" s="22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</row>
    <row r="447" spans="1:27" s="76" customFormat="1" ht="16.5">
      <c r="A447" s="555"/>
      <c r="B447" s="171" t="s">
        <v>19</v>
      </c>
      <c r="C447" s="210"/>
      <c r="D447" s="121">
        <f>SUM(D435:D446)</f>
        <v>353</v>
      </c>
      <c r="E447" s="276">
        <f>SUM(E435:E446)</f>
        <v>17.38</v>
      </c>
      <c r="G447" s="305"/>
      <c r="H447" s="227"/>
      <c r="I447" s="227"/>
      <c r="J447" s="227"/>
      <c r="K447" s="227"/>
      <c r="L447" s="227"/>
      <c r="M447" s="227"/>
      <c r="N447" s="227"/>
      <c r="O447" s="227"/>
      <c r="P447" s="22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</row>
    <row r="448" spans="1:27" s="76" customFormat="1" ht="15">
      <c r="A448" s="158"/>
      <c r="D448" s="545"/>
      <c r="F448" s="113"/>
      <c r="G448" s="114"/>
      <c r="H448" s="115"/>
      <c r="I448" s="115"/>
      <c r="J448" s="227"/>
      <c r="K448" s="227"/>
      <c r="L448" s="227"/>
      <c r="M448" s="227"/>
      <c r="N448" s="227"/>
      <c r="O448" s="227"/>
      <c r="P448" s="22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</row>
    <row r="449" spans="1:27" s="76" customFormat="1" ht="15">
      <c r="A449" s="158"/>
      <c r="D449" s="545"/>
      <c r="F449" s="113"/>
      <c r="G449" s="114"/>
      <c r="H449" s="115"/>
      <c r="I449" s="115"/>
      <c r="J449" s="227"/>
      <c r="K449" s="227"/>
      <c r="L449" s="227"/>
      <c r="M449" s="227"/>
      <c r="N449" s="227"/>
      <c r="O449" s="227"/>
      <c r="P449" s="22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</row>
    <row r="450" spans="1:27" s="76" customFormat="1" ht="17.25">
      <c r="A450" s="557" t="s">
        <v>337</v>
      </c>
      <c r="B450" s="557"/>
      <c r="C450" s="557"/>
      <c r="D450" s="557"/>
      <c r="E450" s="557"/>
      <c r="F450" s="148"/>
      <c r="G450" s="324"/>
      <c r="H450" s="115"/>
      <c r="I450" s="115"/>
      <c r="J450" s="227"/>
      <c r="K450" s="227"/>
      <c r="L450" s="227"/>
      <c r="M450" s="227"/>
      <c r="N450" s="227"/>
      <c r="O450" s="227"/>
      <c r="P450" s="22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</row>
    <row r="451" spans="1:27" s="169" customFormat="1" ht="24" customHeight="1">
      <c r="A451" s="556" t="s">
        <v>49</v>
      </c>
      <c r="B451" s="556" t="s">
        <v>50</v>
      </c>
      <c r="C451" s="556"/>
      <c r="D451" s="556" t="s">
        <v>51</v>
      </c>
      <c r="E451" s="556"/>
      <c r="F451" s="556" t="s">
        <v>52</v>
      </c>
      <c r="G451" s="556"/>
      <c r="H451" s="179"/>
      <c r="I451" s="179"/>
      <c r="J451" s="426"/>
      <c r="K451" s="426"/>
      <c r="L451" s="426"/>
      <c r="M451" s="426"/>
      <c r="N451" s="426"/>
      <c r="O451" s="426"/>
      <c r="P451" s="426"/>
      <c r="Q451" s="546"/>
      <c r="R451" s="546"/>
      <c r="S451" s="546"/>
      <c r="T451" s="546"/>
      <c r="U451" s="185"/>
      <c r="V451" s="185"/>
      <c r="W451" s="185"/>
      <c r="X451" s="185"/>
      <c r="Y451" s="185"/>
      <c r="Z451" s="185"/>
      <c r="AA451" s="185"/>
    </row>
    <row r="452" spans="1:27" s="76" customFormat="1" ht="17.25">
      <c r="A452" s="556"/>
      <c r="B452" s="531" t="s">
        <v>53</v>
      </c>
      <c r="C452" s="531" t="s">
        <v>54</v>
      </c>
      <c r="D452" s="531" t="s">
        <v>53</v>
      </c>
      <c r="E452" s="531" t="s">
        <v>54</v>
      </c>
      <c r="F452" s="532" t="s">
        <v>53</v>
      </c>
      <c r="G452" s="533" t="s">
        <v>54</v>
      </c>
      <c r="H452" s="513"/>
      <c r="I452" s="513"/>
      <c r="J452" s="513"/>
      <c r="K452" s="513"/>
      <c r="L452" s="513"/>
      <c r="M452" s="513"/>
      <c r="N452" s="513"/>
      <c r="O452" s="513"/>
      <c r="P452" s="513"/>
      <c r="Q452" s="218"/>
      <c r="R452" s="218"/>
      <c r="S452" s="218"/>
      <c r="T452" s="218"/>
      <c r="U452" s="77"/>
      <c r="V452" s="77"/>
      <c r="W452" s="77"/>
      <c r="X452" s="77"/>
      <c r="Y452" s="77"/>
      <c r="Z452" s="77"/>
      <c r="AA452" s="77"/>
    </row>
    <row r="453" spans="1:27" s="76" customFormat="1" ht="28.5" customHeight="1">
      <c r="A453" s="121" t="s">
        <v>403</v>
      </c>
      <c r="B453" s="171">
        <v>253</v>
      </c>
      <c r="C453" s="262">
        <v>17.38</v>
      </c>
      <c r="D453" s="171">
        <v>226</v>
      </c>
      <c r="E453" s="262">
        <v>11.03</v>
      </c>
      <c r="F453" s="172">
        <f>(D453-B453)/B453</f>
        <v>-0.1067193675889328</v>
      </c>
      <c r="G453" s="333">
        <f>(E453-C453)/C453</f>
        <v>-0.36536248561565016</v>
      </c>
      <c r="H453" s="440"/>
      <c r="I453" s="440"/>
      <c r="J453" s="438"/>
      <c r="K453" s="438"/>
      <c r="L453" s="438"/>
      <c r="M453" s="438"/>
      <c r="N453" s="438"/>
      <c r="O453" s="438"/>
      <c r="P453" s="438"/>
      <c r="Q453" s="440"/>
      <c r="R453" s="440"/>
      <c r="S453" s="440"/>
      <c r="T453" s="440"/>
      <c r="U453" s="77"/>
      <c r="V453" s="77"/>
      <c r="W453" s="77"/>
      <c r="X453" s="77"/>
      <c r="Y453" s="77"/>
      <c r="Z453" s="77"/>
      <c r="AA453" s="77"/>
    </row>
    <row r="454" spans="6:27" s="76" customFormat="1" ht="12.75" customHeight="1">
      <c r="F454" s="113"/>
      <c r="G454" s="114"/>
      <c r="H454" s="115"/>
      <c r="I454" s="115"/>
      <c r="J454" s="227"/>
      <c r="K454" s="227"/>
      <c r="L454" s="227"/>
      <c r="M454" s="227"/>
      <c r="N454" s="227"/>
      <c r="O454" s="227"/>
      <c r="P454" s="22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</row>
    <row r="455" spans="1:27" s="76" customFormat="1" ht="17.25">
      <c r="A455" s="255" t="s">
        <v>132</v>
      </c>
      <c r="B455" s="119"/>
      <c r="C455" s="119"/>
      <c r="D455" s="119"/>
      <c r="E455" s="119"/>
      <c r="F455" s="148"/>
      <c r="G455" s="114"/>
      <c r="H455" s="115"/>
      <c r="I455" s="115"/>
      <c r="J455" s="227"/>
      <c r="K455" s="227"/>
      <c r="L455" s="227"/>
      <c r="M455" s="227"/>
      <c r="N455" s="227"/>
      <c r="O455" s="227"/>
      <c r="P455" s="22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</row>
    <row r="456" spans="1:27" s="169" customFormat="1" ht="46.5" customHeight="1">
      <c r="A456" s="559" t="s">
        <v>298</v>
      </c>
      <c r="B456" s="559"/>
      <c r="C456" s="559" t="s">
        <v>393</v>
      </c>
      <c r="D456" s="559"/>
      <c r="E456" s="559" t="s">
        <v>55</v>
      </c>
      <c r="F456" s="559"/>
      <c r="G456" s="246"/>
      <c r="H456" s="247"/>
      <c r="I456" s="247"/>
      <c r="J456" s="251"/>
      <c r="K456" s="251"/>
      <c r="L456" s="251"/>
      <c r="M456" s="251"/>
      <c r="N456" s="251"/>
      <c r="O456" s="251"/>
      <c r="P456" s="251"/>
      <c r="Q456" s="185"/>
      <c r="R456" s="185"/>
      <c r="S456" s="185"/>
      <c r="T456" s="185"/>
      <c r="U456" s="185"/>
      <c r="V456" s="185"/>
      <c r="W456" s="185"/>
      <c r="X456" s="185"/>
      <c r="Y456" s="185"/>
      <c r="Z456" s="185"/>
      <c r="AA456" s="185"/>
    </row>
    <row r="457" spans="1:27" s="169" customFormat="1" ht="35.25" customHeight="1">
      <c r="A457" s="100" t="s">
        <v>53</v>
      </c>
      <c r="B457" s="100" t="s">
        <v>56</v>
      </c>
      <c r="C457" s="100" t="s">
        <v>53</v>
      </c>
      <c r="D457" s="100" t="s">
        <v>56</v>
      </c>
      <c r="E457" s="100" t="s">
        <v>53</v>
      </c>
      <c r="F457" s="165" t="s">
        <v>57</v>
      </c>
      <c r="G457" s="246"/>
      <c r="H457" s="247"/>
      <c r="I457" s="247"/>
      <c r="J457" s="251"/>
      <c r="K457" s="251"/>
      <c r="L457" s="251"/>
      <c r="M457" s="251"/>
      <c r="N457" s="251"/>
      <c r="O457" s="251"/>
      <c r="P457" s="251"/>
      <c r="Q457" s="185"/>
      <c r="R457" s="185"/>
      <c r="S457" s="185"/>
      <c r="T457" s="185"/>
      <c r="U457" s="185"/>
      <c r="V457" s="185"/>
      <c r="W457" s="185"/>
      <c r="X457" s="185"/>
      <c r="Y457" s="185"/>
      <c r="Z457" s="185"/>
      <c r="AA457" s="185"/>
    </row>
    <row r="458" spans="1:27" s="76" customFormat="1" ht="16.5">
      <c r="A458" s="120">
        <v>1</v>
      </c>
      <c r="B458" s="120">
        <v>2</v>
      </c>
      <c r="C458" s="120">
        <v>3</v>
      </c>
      <c r="D458" s="120">
        <v>4</v>
      </c>
      <c r="E458" s="120">
        <v>5</v>
      </c>
      <c r="F458" s="171">
        <v>6</v>
      </c>
      <c r="G458" s="114"/>
      <c r="H458" s="115"/>
      <c r="I458" s="115"/>
      <c r="J458" s="227"/>
      <c r="K458" s="227"/>
      <c r="L458" s="227"/>
      <c r="M458" s="227"/>
      <c r="N458" s="227"/>
      <c r="O458" s="227"/>
      <c r="P458" s="22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</row>
    <row r="459" spans="1:27" s="76" customFormat="1" ht="16.5">
      <c r="A459" s="171">
        <v>353</v>
      </c>
      <c r="B459" s="262">
        <v>17.38</v>
      </c>
      <c r="C459" s="171">
        <v>353</v>
      </c>
      <c r="D459" s="262">
        <v>11.03</v>
      </c>
      <c r="E459" s="547">
        <f>C459/A459</f>
        <v>1</v>
      </c>
      <c r="F459" s="548">
        <f>D459/B459</f>
        <v>0.6346375143843498</v>
      </c>
      <c r="G459" s="110"/>
      <c r="H459" s="110"/>
      <c r="I459" s="110"/>
      <c r="J459" s="549"/>
      <c r="K459" s="549"/>
      <c r="L459" s="549"/>
      <c r="M459" s="549"/>
      <c r="N459" s="549"/>
      <c r="O459" s="549"/>
      <c r="P459" s="549"/>
      <c r="Q459" s="550"/>
      <c r="R459" s="550"/>
      <c r="S459" s="550"/>
      <c r="T459" s="550"/>
      <c r="U459" s="77"/>
      <c r="V459" s="77"/>
      <c r="W459" s="77"/>
      <c r="X459" s="77"/>
      <c r="Y459" s="77"/>
      <c r="Z459" s="77"/>
      <c r="AA459" s="77"/>
    </row>
    <row r="460" spans="1:27" s="76" customFormat="1" ht="16.5">
      <c r="A460" s="176"/>
      <c r="B460" s="368"/>
      <c r="C460" s="176"/>
      <c r="D460" s="368"/>
      <c r="E460" s="369"/>
      <c r="F460" s="177"/>
      <c r="G460" s="110"/>
      <c r="H460" s="110"/>
      <c r="I460" s="110"/>
      <c r="J460" s="549"/>
      <c r="K460" s="549"/>
      <c r="L460" s="549"/>
      <c r="M460" s="549"/>
      <c r="N460" s="549"/>
      <c r="O460" s="549"/>
      <c r="P460" s="549"/>
      <c r="Q460" s="550"/>
      <c r="R460" s="550"/>
      <c r="S460" s="550"/>
      <c r="T460" s="550"/>
      <c r="U460" s="77"/>
      <c r="V460" s="77"/>
      <c r="W460" s="77"/>
      <c r="X460" s="77"/>
      <c r="Y460" s="77"/>
      <c r="Z460" s="77"/>
      <c r="AA460" s="77"/>
    </row>
    <row r="461" spans="1:27" s="76" customFormat="1" ht="15">
      <c r="A461" s="597"/>
      <c r="B461" s="597"/>
      <c r="C461" s="597"/>
      <c r="D461" s="597"/>
      <c r="E461" s="440"/>
      <c r="F461" s="551"/>
      <c r="G461" s="114"/>
      <c r="H461" s="115"/>
      <c r="I461" s="115"/>
      <c r="J461" s="227"/>
      <c r="K461" s="227"/>
      <c r="L461" s="227"/>
      <c r="M461" s="227"/>
      <c r="N461" s="227"/>
      <c r="O461" s="227"/>
      <c r="P461" s="22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</row>
    <row r="462" spans="6:27" s="76" customFormat="1" ht="15">
      <c r="F462" s="113"/>
      <c r="G462" s="114"/>
      <c r="H462" s="115"/>
      <c r="I462" s="115"/>
      <c r="J462" s="227"/>
      <c r="K462" s="227"/>
      <c r="L462" s="227"/>
      <c r="M462" s="227"/>
      <c r="N462" s="227"/>
      <c r="O462" s="227"/>
      <c r="P462" s="22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</row>
    <row r="463" spans="10:27" ht="15">
      <c r="J463" s="318"/>
      <c r="K463" s="318"/>
      <c r="L463" s="318"/>
      <c r="M463" s="318"/>
      <c r="N463" s="318"/>
      <c r="O463" s="318"/>
      <c r="P463" s="318"/>
      <c r="Q463" s="319"/>
      <c r="R463" s="319"/>
      <c r="S463" s="319"/>
      <c r="T463" s="319"/>
      <c r="U463" s="319"/>
      <c r="V463" s="319"/>
      <c r="W463" s="319"/>
      <c r="X463" s="319"/>
      <c r="Y463" s="319"/>
      <c r="Z463" s="319"/>
      <c r="AA463" s="319"/>
    </row>
    <row r="464" ht="15">
      <c r="A464" s="506"/>
    </row>
  </sheetData>
  <sheetProtection/>
  <mergeCells count="118">
    <mergeCell ref="A325:C325"/>
    <mergeCell ref="A7:H7"/>
    <mergeCell ref="A9:H9"/>
    <mergeCell ref="A11:H11"/>
    <mergeCell ref="A161:D161"/>
    <mergeCell ref="C54:D54"/>
    <mergeCell ref="C51:D51"/>
    <mergeCell ref="A122:F122"/>
    <mergeCell ref="A13:D13"/>
    <mergeCell ref="A24:D24"/>
    <mergeCell ref="A3:H3"/>
    <mergeCell ref="A4:H4"/>
    <mergeCell ref="A5:H5"/>
    <mergeCell ref="A178:D178"/>
    <mergeCell ref="A179:D179"/>
    <mergeCell ref="A277:F277"/>
    <mergeCell ref="A152:C152"/>
    <mergeCell ref="A129:F129"/>
    <mergeCell ref="A162:D162"/>
    <mergeCell ref="A49:J49"/>
    <mergeCell ref="J439:K439"/>
    <mergeCell ref="A233:D233"/>
    <mergeCell ref="A234:D234"/>
    <mergeCell ref="A241:D241"/>
    <mergeCell ref="G364:G365"/>
    <mergeCell ref="J435:K435"/>
    <mergeCell ref="E360:F360"/>
    <mergeCell ref="B364:B365"/>
    <mergeCell ref="F416:G416"/>
    <mergeCell ref="J434:K434"/>
    <mergeCell ref="J440:K440"/>
    <mergeCell ref="J436:K436"/>
    <mergeCell ref="J438:K438"/>
    <mergeCell ref="J437:K437"/>
    <mergeCell ref="A346:C346"/>
    <mergeCell ref="A366:B366"/>
    <mergeCell ref="A370:F370"/>
    <mergeCell ref="A415:E415"/>
    <mergeCell ref="A395:E395"/>
    <mergeCell ref="A416:A417"/>
    <mergeCell ref="A461:D461"/>
    <mergeCell ref="A242:D242"/>
    <mergeCell ref="A257:D257"/>
    <mergeCell ref="A270:D270"/>
    <mergeCell ref="A342:A344"/>
    <mergeCell ref="A388:C388"/>
    <mergeCell ref="A292:F292"/>
    <mergeCell ref="A314:C314"/>
    <mergeCell ref="A285:F285"/>
    <mergeCell ref="A400:A412"/>
    <mergeCell ref="I229:I231"/>
    <mergeCell ref="F214:F216"/>
    <mergeCell ref="A41:D41"/>
    <mergeCell ref="A130:E130"/>
    <mergeCell ref="A61:G61"/>
    <mergeCell ref="A71:T71"/>
    <mergeCell ref="A111:F111"/>
    <mergeCell ref="A104:G104"/>
    <mergeCell ref="G214:G216"/>
    <mergeCell ref="A175:C175"/>
    <mergeCell ref="A31:C31"/>
    <mergeCell ref="A17:A18"/>
    <mergeCell ref="B17:E17"/>
    <mergeCell ref="D31:E31"/>
    <mergeCell ref="C52:D52"/>
    <mergeCell ref="A91:F91"/>
    <mergeCell ref="A59:C59"/>
    <mergeCell ref="A39:D39"/>
    <mergeCell ref="A140:F140"/>
    <mergeCell ref="A82:G82"/>
    <mergeCell ref="D212:G212"/>
    <mergeCell ref="A283:B283"/>
    <mergeCell ref="B229:C229"/>
    <mergeCell ref="A121:F121"/>
    <mergeCell ref="C214:C216"/>
    <mergeCell ref="D214:D216"/>
    <mergeCell ref="E214:E216"/>
    <mergeCell ref="A225:A229"/>
    <mergeCell ref="A340:D340"/>
    <mergeCell ref="F364:F365"/>
    <mergeCell ref="A413:G413"/>
    <mergeCell ref="A380:F380"/>
    <mergeCell ref="A196:D196"/>
    <mergeCell ref="A221:E221"/>
    <mergeCell ref="A360:C360"/>
    <mergeCell ref="A347:C347"/>
    <mergeCell ref="A223:D223"/>
    <mergeCell ref="A350:F350"/>
    <mergeCell ref="B416:C416"/>
    <mergeCell ref="D416:E416"/>
    <mergeCell ref="A6:F6"/>
    <mergeCell ref="A153:D153"/>
    <mergeCell ref="A290:B290"/>
    <mergeCell ref="A336:E336"/>
    <mergeCell ref="A297:B297"/>
    <mergeCell ref="A398:E398"/>
    <mergeCell ref="A364:A365"/>
    <mergeCell ref="C53:D53"/>
    <mergeCell ref="A456:B456"/>
    <mergeCell ref="C456:D456"/>
    <mergeCell ref="E424:F424"/>
    <mergeCell ref="C424:D424"/>
    <mergeCell ref="A372:D372"/>
    <mergeCell ref="A374:A376"/>
    <mergeCell ref="A378:C378"/>
    <mergeCell ref="A389:B389"/>
    <mergeCell ref="E456:F456"/>
    <mergeCell ref="F389:G389"/>
    <mergeCell ref="J286:K286"/>
    <mergeCell ref="A428:F428"/>
    <mergeCell ref="A435:A447"/>
    <mergeCell ref="A451:A452"/>
    <mergeCell ref="B451:C451"/>
    <mergeCell ref="D451:E451"/>
    <mergeCell ref="F451:G451"/>
    <mergeCell ref="A450:E450"/>
    <mergeCell ref="A433:E433"/>
    <mergeCell ref="A424:B424"/>
  </mergeCells>
  <printOptions horizontalCentered="1"/>
  <pageMargins left="0.5118110236220472" right="0.1968503937007874" top="0.1968503937007874" bottom="0.1968503937007874" header="0.14" footer="0.5118110236220472"/>
  <pageSetup fitToHeight="0" fitToWidth="1" horizontalDpi="300" verticalDpi="300" orientation="portrait" scale="46" r:id="rId2"/>
  <rowBreaks count="8" manualBreakCount="8">
    <brk id="56" max="7" man="1"/>
    <brk id="101" max="7" man="1"/>
    <brk id="137" max="7" man="1"/>
    <brk id="192" max="7" man="1"/>
    <brk id="250" max="7" man="1"/>
    <brk id="298" max="7" man="1"/>
    <brk id="333" max="7" man="1"/>
    <brk id="413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"/>
  <sheetViews>
    <sheetView zoomScale="85" zoomScaleNormal="85" zoomScalePageLayoutView="0" workbookViewId="0" topLeftCell="A10">
      <selection activeCell="I5" sqref="I5"/>
    </sheetView>
  </sheetViews>
  <sheetFormatPr defaultColWidth="9.140625" defaultRowHeight="12.75"/>
  <sheetData>
    <row r="1" spans="1:15" ht="76.5">
      <c r="A1" s="65" t="s">
        <v>283</v>
      </c>
      <c r="B1" s="65"/>
      <c r="C1" s="65"/>
      <c r="D1" s="65" t="s">
        <v>284</v>
      </c>
      <c r="E1" s="65"/>
      <c r="F1" s="65"/>
      <c r="G1" s="65" t="s">
        <v>285</v>
      </c>
      <c r="H1" s="65"/>
      <c r="I1" s="65"/>
      <c r="J1" s="65" t="s">
        <v>286</v>
      </c>
      <c r="K1" s="65"/>
      <c r="L1" s="65"/>
      <c r="M1" s="65" t="s">
        <v>287</v>
      </c>
      <c r="N1" s="40"/>
      <c r="O1" s="68"/>
    </row>
    <row r="2" spans="1:15" ht="12.75">
      <c r="A2" s="40">
        <v>183.89</v>
      </c>
      <c r="B2" s="40">
        <v>210.03</v>
      </c>
      <c r="C2" s="69">
        <f>SUM(A2:B2)</f>
        <v>393.91999999999996</v>
      </c>
      <c r="D2" s="40">
        <v>5.12</v>
      </c>
      <c r="E2" s="40">
        <v>12.11</v>
      </c>
      <c r="F2" s="69">
        <f>SUM(D2:E2)</f>
        <v>17.23</v>
      </c>
      <c r="G2" s="40">
        <v>125.78</v>
      </c>
      <c r="H2" s="40">
        <v>141.37</v>
      </c>
      <c r="I2" s="69">
        <f>SUM(G2:H2)</f>
        <v>267.15</v>
      </c>
      <c r="J2" s="40">
        <v>116.76</v>
      </c>
      <c r="K2" s="40">
        <v>135.36</v>
      </c>
      <c r="L2" s="69">
        <f>SUM(J2:K2)</f>
        <v>252.12</v>
      </c>
      <c r="M2" s="40">
        <v>14.14</v>
      </c>
      <c r="N2" s="70">
        <v>18.120000000000005</v>
      </c>
      <c r="O2" s="72">
        <f>SUM(M2:N2)</f>
        <v>32.260000000000005</v>
      </c>
    </row>
    <row r="3" spans="1:15" ht="12.75">
      <c r="A3" s="40">
        <v>133.82</v>
      </c>
      <c r="B3" s="40">
        <v>139.99</v>
      </c>
      <c r="C3" s="69">
        <f>SUM(A3:B3)</f>
        <v>273.81</v>
      </c>
      <c r="D3" s="40">
        <v>3.68</v>
      </c>
      <c r="E3" s="40">
        <v>7.93</v>
      </c>
      <c r="F3" s="69">
        <f>SUM(D3:E3)</f>
        <v>11.61</v>
      </c>
      <c r="G3" s="40">
        <v>90.56</v>
      </c>
      <c r="H3" s="40">
        <v>92.53</v>
      </c>
      <c r="I3" s="69">
        <f>SUM(G3:H3)</f>
        <v>183.09</v>
      </c>
      <c r="J3" s="40">
        <v>86.92</v>
      </c>
      <c r="K3" s="40">
        <v>93.23</v>
      </c>
      <c r="L3" s="69">
        <f>SUM(J3:K3)</f>
        <v>180.15</v>
      </c>
      <c r="M3" s="40">
        <v>7.320000000000007</v>
      </c>
      <c r="N3" s="70">
        <v>7.230000000000004</v>
      </c>
      <c r="O3" s="72">
        <f>SUM(M3:N3)</f>
        <v>14.550000000000011</v>
      </c>
    </row>
    <row r="4" spans="1:15" ht="12.75">
      <c r="A4" s="40">
        <v>51.73</v>
      </c>
      <c r="B4" s="40">
        <v>33.99</v>
      </c>
      <c r="C4" s="69">
        <f>SUM(A4:B4)</f>
        <v>85.72</v>
      </c>
      <c r="D4" s="40">
        <v>1.43</v>
      </c>
      <c r="E4" s="40">
        <v>1.98</v>
      </c>
      <c r="F4" s="69">
        <f>SUM(D4:E4)</f>
        <v>3.41</v>
      </c>
      <c r="G4" s="40">
        <v>35.22</v>
      </c>
      <c r="H4" s="40">
        <v>23.13</v>
      </c>
      <c r="I4" s="69">
        <f>SUM(G4:H4)</f>
        <v>58.349999999999994</v>
      </c>
      <c r="J4" s="40">
        <v>32.65</v>
      </c>
      <c r="K4" s="40">
        <v>22</v>
      </c>
      <c r="L4" s="69">
        <f>SUM(J4:K4)</f>
        <v>54.65</v>
      </c>
      <c r="M4" s="40">
        <v>4</v>
      </c>
      <c r="N4" s="70">
        <v>3.1099999999999994</v>
      </c>
      <c r="O4" s="72">
        <f>SUM(M4:N4)</f>
        <v>7.109999999999999</v>
      </c>
    </row>
    <row r="5" spans="1:15" s="67" customFormat="1" ht="12.75">
      <c r="A5" s="66">
        <f>SUM(A2:A4)</f>
        <v>369.44</v>
      </c>
      <c r="B5" s="66">
        <f>SUM(B2:B4)</f>
        <v>384.01</v>
      </c>
      <c r="C5" s="69">
        <f>SUM(A5:B5)</f>
        <v>753.45</v>
      </c>
      <c r="D5" s="66">
        <f>SUM(D2:D4)</f>
        <v>10.23</v>
      </c>
      <c r="E5" s="66">
        <f>SUM(E2:E4)</f>
        <v>22.02</v>
      </c>
      <c r="F5" s="69">
        <f>SUM(D5:E5)</f>
        <v>32.25</v>
      </c>
      <c r="G5" s="66">
        <f>SUM(G2:G4)</f>
        <v>251.56</v>
      </c>
      <c r="H5" s="66">
        <f>SUM(H2:H4)</f>
        <v>257.03000000000003</v>
      </c>
      <c r="I5" s="69">
        <f>SUM(G5:H5)</f>
        <v>508.59000000000003</v>
      </c>
      <c r="J5" s="66">
        <f>SUM(J2:J4)</f>
        <v>236.33</v>
      </c>
      <c r="K5" s="66">
        <f>SUM(K2:K4)</f>
        <v>250.59000000000003</v>
      </c>
      <c r="L5" s="69">
        <f>SUM(J5:K5)</f>
        <v>486.9200000000001</v>
      </c>
      <c r="M5" s="66">
        <f>SUM(M2:M4)</f>
        <v>25.460000000000008</v>
      </c>
      <c r="N5" s="71">
        <f>SUM(N2:N4)</f>
        <v>28.460000000000008</v>
      </c>
      <c r="O5" s="72">
        <f>SUM(M5:N5)</f>
        <v>53.920000000000016</v>
      </c>
    </row>
    <row r="9" spans="1:16" ht="76.5">
      <c r="A9" s="65" t="s">
        <v>283</v>
      </c>
      <c r="B9" s="65"/>
      <c r="C9" s="65"/>
      <c r="D9" s="65" t="s">
        <v>284</v>
      </c>
      <c r="E9" s="65"/>
      <c r="F9" s="65"/>
      <c r="G9" s="73" t="s">
        <v>288</v>
      </c>
      <c r="H9" s="65"/>
      <c r="I9" s="65"/>
      <c r="J9" s="65" t="s">
        <v>286</v>
      </c>
      <c r="K9" s="65"/>
      <c r="L9" s="65"/>
      <c r="M9" s="65" t="s">
        <v>287</v>
      </c>
      <c r="N9" s="40"/>
      <c r="O9" s="68"/>
      <c r="P9" s="65"/>
    </row>
    <row r="10" spans="1:16" ht="12.75">
      <c r="A10" s="40">
        <v>183.29</v>
      </c>
      <c r="B10" s="40">
        <v>167.54000000000002</v>
      </c>
      <c r="C10" s="69">
        <f>SUM(A10:B10)</f>
        <v>350.83000000000004</v>
      </c>
      <c r="D10" s="40">
        <v>0</v>
      </c>
      <c r="E10" s="40">
        <v>0</v>
      </c>
      <c r="F10" s="69">
        <f>SUM(D10:E10)</f>
        <v>0</v>
      </c>
      <c r="G10" s="40">
        <v>150.33999999999997</v>
      </c>
      <c r="H10" s="40">
        <v>142.51</v>
      </c>
      <c r="I10" s="69">
        <f>SUM(G10:H10)</f>
        <v>292.84999999999997</v>
      </c>
      <c r="J10" s="40">
        <v>110.57000000000001</v>
      </c>
      <c r="K10" s="40">
        <v>100.38</v>
      </c>
      <c r="L10" s="69">
        <f>SUM(J10:K10)</f>
        <v>210.95</v>
      </c>
      <c r="M10" s="40">
        <v>39.76999999999998</v>
      </c>
      <c r="N10" s="70">
        <v>42.129999999999995</v>
      </c>
      <c r="O10" s="72">
        <f>SUM(M10:N10)</f>
        <v>81.89999999999998</v>
      </c>
      <c r="P10" s="40"/>
    </row>
    <row r="11" spans="1:16" ht="12.75">
      <c r="A11" s="40">
        <v>132.82</v>
      </c>
      <c r="B11" s="40">
        <v>110.67</v>
      </c>
      <c r="C11" s="69">
        <f>SUM(A11:B11)</f>
        <v>243.49</v>
      </c>
      <c r="D11" s="40">
        <v>0</v>
      </c>
      <c r="E11" s="40">
        <v>0</v>
      </c>
      <c r="F11" s="69">
        <f>SUM(D11:E11)</f>
        <v>0</v>
      </c>
      <c r="G11" s="40">
        <v>108.24000000000001</v>
      </c>
      <c r="H11" s="40">
        <v>93.27000000000001</v>
      </c>
      <c r="I11" s="69">
        <f>SUM(G11:H11)</f>
        <v>201.51000000000002</v>
      </c>
      <c r="J11" s="40">
        <v>82.58</v>
      </c>
      <c r="K11" s="40">
        <v>68.97</v>
      </c>
      <c r="L11" s="69">
        <f>SUM(J11:K11)</f>
        <v>151.55</v>
      </c>
      <c r="M11" s="40">
        <v>25.660000000000004</v>
      </c>
      <c r="N11" s="70">
        <v>24.300000000000004</v>
      </c>
      <c r="O11" s="72">
        <f>SUM(M11:N11)</f>
        <v>49.96000000000001</v>
      </c>
      <c r="P11" s="40"/>
    </row>
    <row r="12" spans="1:16" ht="12.75">
      <c r="A12" s="40">
        <v>51.46</v>
      </c>
      <c r="B12" s="40">
        <v>27.259999999999998</v>
      </c>
      <c r="C12" s="69">
        <f>SUM(A12:B12)</f>
        <v>78.72</v>
      </c>
      <c r="D12" s="40">
        <v>0</v>
      </c>
      <c r="E12" s="40">
        <v>0</v>
      </c>
      <c r="F12" s="69">
        <f>SUM(D12:E12)</f>
        <v>0</v>
      </c>
      <c r="G12" s="40">
        <v>42.09</v>
      </c>
      <c r="H12" s="40">
        <v>23.33</v>
      </c>
      <c r="I12" s="69">
        <f>SUM(G12:H12)</f>
        <v>65.42</v>
      </c>
      <c r="J12" s="40">
        <v>31.11</v>
      </c>
      <c r="K12" s="40">
        <v>16.51</v>
      </c>
      <c r="L12" s="69">
        <f>SUM(J12:K12)</f>
        <v>47.620000000000005</v>
      </c>
      <c r="M12" s="40">
        <v>10.980000000000004</v>
      </c>
      <c r="N12" s="70">
        <v>6.819999999999999</v>
      </c>
      <c r="O12" s="72">
        <f>SUM(M12:N12)</f>
        <v>17.800000000000004</v>
      </c>
      <c r="P12" s="40"/>
    </row>
    <row r="13" spans="1:16" ht="12.75">
      <c r="A13" s="66">
        <f>SUM(A10:A12)</f>
        <v>367.57</v>
      </c>
      <c r="B13" s="66">
        <f>SUM(B10:B12)</f>
        <v>305.47</v>
      </c>
      <c r="C13" s="69">
        <f>SUM(A13:B13)</f>
        <v>673.04</v>
      </c>
      <c r="D13" s="66">
        <f>SUM(D10:D12)</f>
        <v>0</v>
      </c>
      <c r="E13" s="66">
        <f>SUM(E10:E12)</f>
        <v>0</v>
      </c>
      <c r="F13" s="69">
        <f>SUM(D13:E13)</f>
        <v>0</v>
      </c>
      <c r="G13" s="66">
        <f>SUM(G10:G12)</f>
        <v>300.66999999999996</v>
      </c>
      <c r="H13" s="66">
        <f>SUM(H10:H12)</f>
        <v>259.11</v>
      </c>
      <c r="I13" s="69">
        <f>SUM(G13:H13)</f>
        <v>559.78</v>
      </c>
      <c r="J13" s="66">
        <f>SUM(J10:J12)</f>
        <v>224.26</v>
      </c>
      <c r="K13" s="66">
        <f>SUM(K10:K12)</f>
        <v>185.85999999999999</v>
      </c>
      <c r="L13" s="69">
        <f>SUM(J13:K13)</f>
        <v>410.12</v>
      </c>
      <c r="M13" s="66">
        <f>SUM(M10:M12)</f>
        <v>76.40999999999998</v>
      </c>
      <c r="N13" s="71">
        <f>SUM(N10:N12)</f>
        <v>73.25</v>
      </c>
      <c r="O13" s="72">
        <f>SUM(M13:N13)</f>
        <v>149.65999999999997</v>
      </c>
      <c r="P13" s="66"/>
    </row>
    <row r="16" spans="1:16" s="64" customFormat="1" ht="63.75">
      <c r="A16" s="74" t="s">
        <v>283</v>
      </c>
      <c r="B16" s="74"/>
      <c r="C16" s="74"/>
      <c r="D16" s="74" t="s">
        <v>284</v>
      </c>
      <c r="E16" s="74"/>
      <c r="F16" s="74"/>
      <c r="G16" s="74" t="s">
        <v>288</v>
      </c>
      <c r="H16" s="74"/>
      <c r="I16" s="74"/>
      <c r="J16" s="74" t="s">
        <v>289</v>
      </c>
      <c r="K16" s="74"/>
      <c r="L16" s="74"/>
      <c r="M16" s="74" t="s">
        <v>287</v>
      </c>
      <c r="N16" s="74"/>
      <c r="O16" s="74"/>
      <c r="P16" s="75"/>
    </row>
    <row r="17" spans="1:15" ht="12.75">
      <c r="A17" s="40">
        <v>8.94</v>
      </c>
      <c r="B17" s="40">
        <v>21.57</v>
      </c>
      <c r="C17" s="69">
        <f>SUM(A17:B17)</f>
        <v>30.509999999999998</v>
      </c>
      <c r="D17" s="40">
        <v>0</v>
      </c>
      <c r="E17" s="40">
        <v>0</v>
      </c>
      <c r="F17" s="69">
        <f>SUM(D17:E17)</f>
        <v>0</v>
      </c>
      <c r="G17" s="40">
        <v>8.94</v>
      </c>
      <c r="H17" s="40">
        <v>21.57</v>
      </c>
      <c r="I17" s="69">
        <f>SUM(G17:H17)</f>
        <v>30.509999999999998</v>
      </c>
      <c r="J17" s="40">
        <v>6.37</v>
      </c>
      <c r="K17" s="40">
        <v>15.61</v>
      </c>
      <c r="L17" s="69">
        <f>SUM(J17:K17)</f>
        <v>21.98</v>
      </c>
      <c r="M17" s="40">
        <v>2.5699999999999994</v>
      </c>
      <c r="N17" s="40">
        <v>5.960000000000001</v>
      </c>
      <c r="O17" s="69">
        <f>SUM(M17:N17)</f>
        <v>8.530000000000001</v>
      </c>
    </row>
    <row r="18" spans="1:15" ht="12.75">
      <c r="A18" s="40">
        <v>15.86</v>
      </c>
      <c r="B18" s="40">
        <v>14.32</v>
      </c>
      <c r="C18" s="69">
        <f>SUM(A18:B18)</f>
        <v>30.18</v>
      </c>
      <c r="D18" s="40">
        <v>0</v>
      </c>
      <c r="E18" s="40">
        <v>0</v>
      </c>
      <c r="F18" s="69">
        <f>SUM(D18:E18)</f>
        <v>0</v>
      </c>
      <c r="G18" s="40">
        <v>15.86</v>
      </c>
      <c r="H18" s="40">
        <v>14.32</v>
      </c>
      <c r="I18" s="69">
        <f>SUM(G18:H18)</f>
        <v>30.18</v>
      </c>
      <c r="J18" s="40">
        <v>11.41</v>
      </c>
      <c r="K18" s="40">
        <v>10.36</v>
      </c>
      <c r="L18" s="69">
        <f>SUM(J18:K18)</f>
        <v>21.77</v>
      </c>
      <c r="M18" s="40">
        <v>4.449999999999999</v>
      </c>
      <c r="N18" s="40">
        <v>3.960000000000001</v>
      </c>
      <c r="O18" s="69">
        <f>SUM(M18:N18)</f>
        <v>8.41</v>
      </c>
    </row>
    <row r="19" spans="1:15" ht="12.75">
      <c r="A19" s="40">
        <v>4.04</v>
      </c>
      <c r="B19" s="40">
        <v>5.03</v>
      </c>
      <c r="C19" s="69">
        <f>SUM(A19:B19)</f>
        <v>9.07</v>
      </c>
      <c r="D19" s="40">
        <v>0</v>
      </c>
      <c r="E19" s="40">
        <v>0</v>
      </c>
      <c r="F19" s="69">
        <f>SUM(D19:E19)</f>
        <v>0</v>
      </c>
      <c r="G19" s="40">
        <v>4.04</v>
      </c>
      <c r="H19" s="40">
        <v>5.03</v>
      </c>
      <c r="I19" s="69">
        <f>SUM(G19:H19)</f>
        <v>9.07</v>
      </c>
      <c r="J19" s="40">
        <v>3.08</v>
      </c>
      <c r="K19" s="40">
        <v>3.64</v>
      </c>
      <c r="L19" s="69">
        <f>SUM(J19:K19)</f>
        <v>6.720000000000001</v>
      </c>
      <c r="M19" s="40">
        <v>0.96</v>
      </c>
      <c r="N19" s="40">
        <v>1.3900000000000001</v>
      </c>
      <c r="O19" s="69">
        <f>SUM(M19:N19)</f>
        <v>2.35</v>
      </c>
    </row>
    <row r="20" spans="1:15" ht="12.75">
      <c r="A20" s="40">
        <f>SUM(A17:A19)</f>
        <v>28.839999999999996</v>
      </c>
      <c r="B20" s="40">
        <f>SUM(B17:B19)</f>
        <v>40.92</v>
      </c>
      <c r="C20" s="69">
        <f>SUM(A20:B20)</f>
        <v>69.75999999999999</v>
      </c>
      <c r="D20" s="40">
        <f>SUM(D17:D19)</f>
        <v>0</v>
      </c>
      <c r="E20" s="40">
        <f>SUM(E17:E19)</f>
        <v>0</v>
      </c>
      <c r="F20" s="69">
        <f>SUM(D20:E20)</f>
        <v>0</v>
      </c>
      <c r="G20" s="40">
        <f>SUM(G17:G19)</f>
        <v>28.839999999999996</v>
      </c>
      <c r="H20" s="40">
        <f>SUM(H17:H19)</f>
        <v>40.92</v>
      </c>
      <c r="I20" s="69">
        <f>SUM(G20:H20)</f>
        <v>69.75999999999999</v>
      </c>
      <c r="J20" s="40">
        <f>SUM(J17:J19)</f>
        <v>20.86</v>
      </c>
      <c r="K20" s="40">
        <f>SUM(K17:K19)</f>
        <v>29.61</v>
      </c>
      <c r="L20" s="69">
        <f>SUM(J20:K20)</f>
        <v>50.47</v>
      </c>
      <c r="M20" s="40">
        <f>SUM(M17:M19)</f>
        <v>7.979999999999999</v>
      </c>
      <c r="N20" s="40">
        <f>SUM(N17:N19)</f>
        <v>11.310000000000002</v>
      </c>
      <c r="O20" s="69">
        <f>SUM(M20:N20)</f>
        <v>19.29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1"/>
  <sheetViews>
    <sheetView zoomScalePageLayoutView="0" workbookViewId="0" topLeftCell="A1">
      <selection activeCell="H6" sqref="H6"/>
    </sheetView>
  </sheetViews>
  <sheetFormatPr defaultColWidth="9.140625" defaultRowHeight="12.75"/>
  <sheetData>
    <row r="3" spans="1:2" ht="12.75">
      <c r="A3" s="8">
        <v>3020.4750000000004</v>
      </c>
      <c r="B3" s="8">
        <v>2180.4345</v>
      </c>
    </row>
    <row r="4" spans="1:11" ht="12.75">
      <c r="A4" s="8">
        <v>1700.183</v>
      </c>
      <c r="B4" s="8">
        <v>1173.8625</v>
      </c>
      <c r="H4" t="s">
        <v>239</v>
      </c>
      <c r="I4" t="s">
        <v>240</v>
      </c>
      <c r="J4" t="s">
        <v>241</v>
      </c>
      <c r="K4" t="s">
        <v>244</v>
      </c>
    </row>
    <row r="5" spans="1:11" ht="12.75">
      <c r="A5" s="8">
        <v>1460.546</v>
      </c>
      <c r="B5" s="8">
        <v>887.8229999999999</v>
      </c>
      <c r="G5" t="s">
        <v>242</v>
      </c>
      <c r="H5">
        <v>256262</v>
      </c>
      <c r="I5">
        <v>253072</v>
      </c>
      <c r="J5">
        <v>231972</v>
      </c>
      <c r="K5">
        <f>AVERAGE(H5:J5)</f>
        <v>247102</v>
      </c>
    </row>
    <row r="6" spans="1:11" ht="12.75">
      <c r="A6" s="8">
        <v>948.796</v>
      </c>
      <c r="B6" s="8">
        <v>587.88</v>
      </c>
      <c r="G6" t="s">
        <v>243</v>
      </c>
      <c r="H6">
        <v>135205</v>
      </c>
      <c r="I6">
        <v>130054</v>
      </c>
      <c r="J6">
        <v>124852</v>
      </c>
      <c r="K6">
        <f>AVERAGE(H6:J6)</f>
        <v>130037</v>
      </c>
    </row>
    <row r="7" spans="1:3" ht="12.75">
      <c r="A7" s="8">
        <f>SUM(A3:A6)</f>
        <v>7130.000000000001</v>
      </c>
      <c r="B7" s="8">
        <f>SUM(B3:B6)</f>
        <v>4829.999999999999</v>
      </c>
      <c r="C7" s="9">
        <f>SUM(A7:B7)</f>
        <v>11960</v>
      </c>
    </row>
    <row r="18" ht="12.75">
      <c r="F18">
        <f>422</f>
        <v>422</v>
      </c>
    </row>
    <row r="19" ht="12.75">
      <c r="F19">
        <v>341</v>
      </c>
    </row>
    <row r="20" ht="12.75">
      <c r="F20">
        <v>235</v>
      </c>
    </row>
    <row r="21" ht="12.75">
      <c r="F21">
        <v>235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15" sqref="C15"/>
    </sheetView>
  </sheetViews>
  <sheetFormatPr defaultColWidth="9.140625" defaultRowHeight="12.75"/>
  <sheetData>
    <row r="1" spans="1:3" ht="15.75" thickBot="1">
      <c r="A1" s="24">
        <v>358128</v>
      </c>
      <c r="B1" s="25">
        <v>213485</v>
      </c>
      <c r="C1" s="25">
        <f>SUM(A1:B1)</f>
        <v>571613</v>
      </c>
    </row>
    <row r="3" ht="13.5" thickBot="1"/>
    <row r="4" spans="1:3" ht="15">
      <c r="A4" s="26">
        <v>232634</v>
      </c>
      <c r="B4" s="28">
        <v>115695</v>
      </c>
      <c r="C4" s="28">
        <f>SUM(A4:B4)</f>
        <v>348329</v>
      </c>
    </row>
    <row r="5" spans="1:3" ht="15.75" thickBot="1">
      <c r="A5" s="27" t="s">
        <v>218</v>
      </c>
      <c r="B5" s="29" t="s">
        <v>219</v>
      </c>
      <c r="C5" s="29" t="s">
        <v>218</v>
      </c>
    </row>
    <row r="7" ht="13.5" thickBot="1"/>
    <row r="8" spans="1:3" ht="15">
      <c r="A8" s="30">
        <v>262975</v>
      </c>
      <c r="B8" s="28">
        <v>118638</v>
      </c>
      <c r="C8" s="28">
        <f>SUM(A8:B8)</f>
        <v>381613</v>
      </c>
    </row>
    <row r="9" spans="1:3" ht="15.75" thickBot="1">
      <c r="A9" s="27" t="s">
        <v>218</v>
      </c>
      <c r="B9" s="29" t="s">
        <v>218</v>
      </c>
      <c r="C9" s="29" t="s">
        <v>220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3" width="11.57421875" style="0" bestFit="1" customWidth="1"/>
  </cols>
  <sheetData>
    <row r="1" spans="1:4" ht="16.5" thickBot="1">
      <c r="A1" s="24">
        <v>358128</v>
      </c>
      <c r="B1" s="25">
        <v>213485</v>
      </c>
      <c r="C1" s="25">
        <v>571613</v>
      </c>
      <c r="D1" s="31"/>
    </row>
    <row r="2" spans="1:4" ht="30" customHeight="1" thickBot="1">
      <c r="A2" s="611" t="s">
        <v>221</v>
      </c>
      <c r="B2" s="612"/>
      <c r="C2" s="612"/>
      <c r="D2" s="613"/>
    </row>
    <row r="3" spans="1:4" ht="15">
      <c r="A3" s="32">
        <v>232634</v>
      </c>
      <c r="B3" s="33">
        <v>115695</v>
      </c>
      <c r="C3" s="33">
        <v>348329</v>
      </c>
      <c r="D3" s="614"/>
    </row>
    <row r="4" spans="1:4" ht="15.75" thickBot="1">
      <c r="A4" s="36">
        <f>A3/A1</f>
        <v>0.6495833891792878</v>
      </c>
      <c r="B4" s="37">
        <f>B3/B1</f>
        <v>0.5419350305642082</v>
      </c>
      <c r="C4" s="37">
        <f>C3/C1</f>
        <v>0.6093790729042201</v>
      </c>
      <c r="D4" s="610"/>
    </row>
    <row r="5" spans="1:4" ht="15">
      <c r="A5" s="34">
        <v>262975</v>
      </c>
      <c r="B5" s="33">
        <v>118638</v>
      </c>
      <c r="C5" s="33">
        <v>381613</v>
      </c>
      <c r="D5" s="610"/>
    </row>
    <row r="6" spans="1:4" ht="15.75" thickBot="1">
      <c r="A6" s="36">
        <f>A5/A1</f>
        <v>0.7343044944824197</v>
      </c>
      <c r="B6" s="36">
        <f>B5/B1</f>
        <v>0.5557205424268684</v>
      </c>
      <c r="C6" s="36">
        <f>C5/C1</f>
        <v>0.6676072797504605</v>
      </c>
      <c r="D6" s="610"/>
    </row>
    <row r="7" spans="1:4" ht="15" customHeight="1">
      <c r="A7" s="32">
        <v>225260</v>
      </c>
      <c r="B7" s="33">
        <v>129860</v>
      </c>
      <c r="C7" s="35">
        <f>A7+B7</f>
        <v>355120</v>
      </c>
      <c r="D7" s="610"/>
    </row>
    <row r="8" spans="1:4" ht="15.75" customHeight="1" thickBot="1">
      <c r="A8" s="36">
        <f>A7/A1</f>
        <v>0.6289929857481124</v>
      </c>
      <c r="B8" s="36">
        <f>B7/B1</f>
        <v>0.6082862964611097</v>
      </c>
      <c r="C8" s="36">
        <f>C7/C1</f>
        <v>0.6212594885000866</v>
      </c>
      <c r="D8" s="610"/>
    </row>
  </sheetData>
  <sheetProtection/>
  <mergeCells count="4">
    <mergeCell ref="D7:D8"/>
    <mergeCell ref="A2:D2"/>
    <mergeCell ref="D3:D4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1">
      <selection activeCell="E18" sqref="E18"/>
    </sheetView>
  </sheetViews>
  <sheetFormatPr defaultColWidth="9.140625" defaultRowHeight="12.75"/>
  <cols>
    <col min="2" max="2" width="11.140625" style="0" customWidth="1"/>
    <col min="3" max="4" width="13.28125" style="0" customWidth="1"/>
    <col min="5" max="5" width="16.28125" style="0" customWidth="1"/>
    <col min="6" max="6" width="16.140625" style="0" customWidth="1"/>
  </cols>
  <sheetData>
    <row r="2" spans="1:4" ht="15.75" thickBot="1">
      <c r="A2" s="615" t="s">
        <v>169</v>
      </c>
      <c r="B2" s="615"/>
      <c r="C2" s="615"/>
      <c r="D2" s="7"/>
    </row>
    <row r="3" spans="1:11" ht="79.5" customHeight="1">
      <c r="A3" s="23" t="s">
        <v>2</v>
      </c>
      <c r="B3" s="23" t="s">
        <v>16</v>
      </c>
      <c r="C3" s="23" t="s">
        <v>226</v>
      </c>
      <c r="D3" s="23" t="s">
        <v>227</v>
      </c>
      <c r="E3" s="23" t="s">
        <v>223</v>
      </c>
      <c r="F3" s="23" t="s">
        <v>222</v>
      </c>
      <c r="I3" s="20" t="s">
        <v>2</v>
      </c>
      <c r="J3" s="14" t="s">
        <v>68</v>
      </c>
      <c r="K3" s="19" t="s">
        <v>6</v>
      </c>
    </row>
    <row r="4" spans="1:11" ht="15">
      <c r="A4" s="38">
        <v>1</v>
      </c>
      <c r="B4" s="6" t="s">
        <v>165</v>
      </c>
      <c r="C4" s="39">
        <v>0.497740978090323</v>
      </c>
      <c r="D4" s="39">
        <v>0.39</v>
      </c>
      <c r="E4" s="40"/>
      <c r="F4" s="40"/>
      <c r="H4">
        <v>4</v>
      </c>
      <c r="I4" s="17">
        <v>1</v>
      </c>
      <c r="J4" s="6" t="s">
        <v>162</v>
      </c>
      <c r="K4" s="45">
        <v>0.393682633890259</v>
      </c>
    </row>
    <row r="5" spans="1:11" ht="15">
      <c r="A5" s="38">
        <v>2</v>
      </c>
      <c r="B5" s="6" t="s">
        <v>159</v>
      </c>
      <c r="C5" s="39">
        <v>0.321827806321034</v>
      </c>
      <c r="D5" s="39">
        <v>0.36</v>
      </c>
      <c r="E5" s="40">
        <v>0.8</v>
      </c>
      <c r="F5" s="40">
        <v>21.9</v>
      </c>
      <c r="I5" s="17">
        <v>2</v>
      </c>
      <c r="J5" s="6" t="s">
        <v>165</v>
      </c>
      <c r="K5" s="45">
        <v>0.387669278022731</v>
      </c>
    </row>
    <row r="6" spans="1:11" ht="15">
      <c r="A6" s="38">
        <v>3</v>
      </c>
      <c r="B6" s="6" t="s">
        <v>164</v>
      </c>
      <c r="C6" s="39">
        <v>0.317377699290516</v>
      </c>
      <c r="D6" s="39">
        <v>0.37</v>
      </c>
      <c r="E6" s="40"/>
      <c r="F6" s="40"/>
      <c r="I6" s="17">
        <v>3</v>
      </c>
      <c r="J6" s="6" t="s">
        <v>163</v>
      </c>
      <c r="K6" s="45">
        <v>0.382950927364992</v>
      </c>
    </row>
    <row r="7" spans="1:11" ht="15">
      <c r="A7" s="38">
        <v>4</v>
      </c>
      <c r="B7" s="6" t="s">
        <v>166</v>
      </c>
      <c r="C7" s="39">
        <v>0.316197428589005</v>
      </c>
      <c r="D7" s="39">
        <v>0.34</v>
      </c>
      <c r="E7" s="40">
        <v>4</v>
      </c>
      <c r="F7" s="40">
        <v>6.6</v>
      </c>
      <c r="I7" s="17">
        <v>4</v>
      </c>
      <c r="J7" s="6" t="s">
        <v>164</v>
      </c>
      <c r="K7" s="45">
        <v>0.370698297514057</v>
      </c>
    </row>
    <row r="8" spans="1:11" ht="15">
      <c r="A8" s="38">
        <v>5</v>
      </c>
      <c r="B8" s="6" t="s">
        <v>160</v>
      </c>
      <c r="C8" s="39">
        <v>0.308138938470692</v>
      </c>
      <c r="D8" s="39">
        <v>0.36</v>
      </c>
      <c r="E8" s="40"/>
      <c r="F8" s="40"/>
      <c r="I8" s="17">
        <v>5</v>
      </c>
      <c r="J8" s="22" t="s">
        <v>160</v>
      </c>
      <c r="K8" s="45">
        <v>0.361565695839789</v>
      </c>
    </row>
    <row r="9" spans="1:11" ht="15">
      <c r="A9" s="38">
        <v>6</v>
      </c>
      <c r="B9" s="6" t="s">
        <v>162</v>
      </c>
      <c r="C9" s="39">
        <v>0.290838837688954</v>
      </c>
      <c r="D9" s="39">
        <v>0.39</v>
      </c>
      <c r="E9" s="40"/>
      <c r="F9" s="40"/>
      <c r="I9" s="17">
        <v>6</v>
      </c>
      <c r="J9" s="22" t="s">
        <v>159</v>
      </c>
      <c r="K9" s="45">
        <v>0.359016195825561</v>
      </c>
    </row>
    <row r="10" spans="1:11" ht="15">
      <c r="A10" s="38">
        <v>7</v>
      </c>
      <c r="B10" s="6" t="s">
        <v>161</v>
      </c>
      <c r="C10" s="39">
        <v>0.258341833017631</v>
      </c>
      <c r="D10" s="39">
        <v>0.35</v>
      </c>
      <c r="E10" s="40"/>
      <c r="F10" s="40"/>
      <c r="I10" s="17">
        <v>7</v>
      </c>
      <c r="J10" s="22" t="s">
        <v>161</v>
      </c>
      <c r="K10" s="45">
        <v>0.346842991182409</v>
      </c>
    </row>
    <row r="11" spans="1:11" ht="15">
      <c r="A11" s="38">
        <v>8</v>
      </c>
      <c r="B11" s="6" t="s">
        <v>163</v>
      </c>
      <c r="C11" s="39">
        <v>0.252249279570602</v>
      </c>
      <c r="D11" s="39">
        <v>0.38</v>
      </c>
      <c r="E11" s="40"/>
      <c r="F11" s="40"/>
      <c r="I11" s="17">
        <v>8</v>
      </c>
      <c r="J11" s="22" t="s">
        <v>166</v>
      </c>
      <c r="K11" s="45">
        <v>0.343268607064754</v>
      </c>
    </row>
    <row r="12" spans="1:11" ht="15.75" thickBot="1">
      <c r="A12" s="41"/>
      <c r="B12" s="42" t="s">
        <v>19</v>
      </c>
      <c r="C12" s="43">
        <v>0.32776828396551</v>
      </c>
      <c r="D12" s="43"/>
      <c r="E12" s="40"/>
      <c r="F12" s="40"/>
      <c r="I12" s="15"/>
      <c r="J12" s="18" t="s">
        <v>19</v>
      </c>
      <c r="K12" s="45">
        <v>0.367969871662449</v>
      </c>
    </row>
    <row r="13" spans="1:4" ht="15">
      <c r="A13" s="1"/>
      <c r="B13" s="4"/>
      <c r="C13" s="5"/>
      <c r="D13" s="5"/>
    </row>
    <row r="14" spans="1:4" ht="15.75" thickBot="1">
      <c r="A14" s="615" t="s">
        <v>170</v>
      </c>
      <c r="B14" s="615"/>
      <c r="C14" s="615"/>
      <c r="D14" s="7"/>
    </row>
    <row r="15" spans="1:11" ht="74.25" customHeight="1">
      <c r="A15" s="21" t="s">
        <v>2</v>
      </c>
      <c r="B15" s="21" t="s">
        <v>16</v>
      </c>
      <c r="C15" s="23" t="s">
        <v>226</v>
      </c>
      <c r="D15" s="23" t="s">
        <v>227</v>
      </c>
      <c r="E15" s="23" t="s">
        <v>223</v>
      </c>
      <c r="F15" s="23" t="s">
        <v>222</v>
      </c>
      <c r="I15" s="10" t="s">
        <v>2</v>
      </c>
      <c r="J15" s="11" t="s">
        <v>68</v>
      </c>
      <c r="K15" s="12" t="s">
        <v>6</v>
      </c>
    </row>
    <row r="16" spans="1:11" ht="15">
      <c r="A16" s="3">
        <v>1</v>
      </c>
      <c r="B16" s="6" t="s">
        <v>162</v>
      </c>
      <c r="C16" s="44">
        <v>0.611776474086891</v>
      </c>
      <c r="D16" s="44">
        <v>0.52</v>
      </c>
      <c r="E16" s="40"/>
      <c r="F16" s="40"/>
      <c r="I16" s="13">
        <v>1</v>
      </c>
      <c r="J16" s="6" t="s">
        <v>162</v>
      </c>
      <c r="K16" s="47">
        <v>0.524949196555893</v>
      </c>
    </row>
    <row r="17" spans="1:11" ht="15">
      <c r="A17" s="3">
        <v>2</v>
      </c>
      <c r="B17" s="6" t="s">
        <v>160</v>
      </c>
      <c r="C17" s="44">
        <v>0.457477822011849</v>
      </c>
      <c r="D17" s="44">
        <v>0.51</v>
      </c>
      <c r="E17" s="40"/>
      <c r="F17" s="40"/>
      <c r="I17" s="13">
        <v>2</v>
      </c>
      <c r="J17" s="6" t="s">
        <v>165</v>
      </c>
      <c r="K17" s="47">
        <v>0.516036935762694</v>
      </c>
    </row>
    <row r="18" spans="1:11" ht="15">
      <c r="A18" s="3">
        <v>3</v>
      </c>
      <c r="B18" s="6" t="s">
        <v>165</v>
      </c>
      <c r="C18" s="44">
        <v>0.452294740653571</v>
      </c>
      <c r="D18" s="44">
        <v>0.52</v>
      </c>
      <c r="E18" s="40"/>
      <c r="F18" s="40"/>
      <c r="I18" s="13">
        <v>3</v>
      </c>
      <c r="J18" s="6" t="s">
        <v>163</v>
      </c>
      <c r="K18" s="47">
        <v>0.514106377092267</v>
      </c>
    </row>
    <row r="19" spans="1:11" ht="15">
      <c r="A19" s="3">
        <v>4</v>
      </c>
      <c r="B19" s="6" t="s">
        <v>164</v>
      </c>
      <c r="C19" s="44">
        <v>0.392949372410065</v>
      </c>
      <c r="D19" s="44">
        <v>0.51</v>
      </c>
      <c r="E19" s="40"/>
      <c r="F19" s="40"/>
      <c r="I19" s="13">
        <v>4</v>
      </c>
      <c r="J19" s="6" t="s">
        <v>164</v>
      </c>
      <c r="K19" s="47">
        <v>0.509722213515055</v>
      </c>
    </row>
    <row r="20" spans="1:11" ht="15">
      <c r="A20" s="3">
        <v>5</v>
      </c>
      <c r="B20" s="6" t="s">
        <v>166</v>
      </c>
      <c r="C20" s="44">
        <v>0.386845270186207</v>
      </c>
      <c r="D20" s="44">
        <v>0.48</v>
      </c>
      <c r="E20" s="40">
        <v>4</v>
      </c>
      <c r="F20" s="40">
        <v>6.6</v>
      </c>
      <c r="I20" s="13">
        <v>5</v>
      </c>
      <c r="J20" s="22" t="s">
        <v>160</v>
      </c>
      <c r="K20" s="47">
        <v>0.508721233335816</v>
      </c>
    </row>
    <row r="21" spans="1:11" ht="15">
      <c r="A21" s="3">
        <v>6</v>
      </c>
      <c r="B21" s="6" t="s">
        <v>159</v>
      </c>
      <c r="C21" s="44">
        <v>0.384111216364986</v>
      </c>
      <c r="D21" s="44">
        <v>0.5</v>
      </c>
      <c r="E21" s="40">
        <v>0.8</v>
      </c>
      <c r="F21" s="40">
        <v>21.9</v>
      </c>
      <c r="I21" s="13">
        <v>6</v>
      </c>
      <c r="J21" s="22" t="s">
        <v>159</v>
      </c>
      <c r="K21" s="47">
        <v>0.499477411869584</v>
      </c>
    </row>
    <row r="22" spans="1:11" ht="15">
      <c r="A22" s="3">
        <v>7</v>
      </c>
      <c r="B22" s="6" t="s">
        <v>161</v>
      </c>
      <c r="C22" s="44">
        <v>0.315915771791949</v>
      </c>
      <c r="D22" s="44">
        <v>0.49</v>
      </c>
      <c r="E22" s="40"/>
      <c r="F22" s="40"/>
      <c r="I22" s="13">
        <v>7</v>
      </c>
      <c r="J22" s="22" t="s">
        <v>161</v>
      </c>
      <c r="K22" s="47">
        <v>0.493939721876522</v>
      </c>
    </row>
    <row r="23" spans="1:11" ht="15">
      <c r="A23" s="3">
        <v>8</v>
      </c>
      <c r="B23" s="6" t="s">
        <v>163</v>
      </c>
      <c r="C23" s="44">
        <v>0.309316005997924</v>
      </c>
      <c r="D23" s="44">
        <v>0.51</v>
      </c>
      <c r="E23" s="40"/>
      <c r="F23" s="40"/>
      <c r="I23" s="13">
        <v>8</v>
      </c>
      <c r="J23" s="22" t="s">
        <v>166</v>
      </c>
      <c r="K23" s="47">
        <v>0.484745518127113</v>
      </c>
    </row>
    <row r="24" spans="1:11" ht="15.75" thickBot="1">
      <c r="A24" s="2"/>
      <c r="B24" s="42" t="s">
        <v>19</v>
      </c>
      <c r="C24" s="44">
        <v>0.428137808276928</v>
      </c>
      <c r="D24" s="44"/>
      <c r="E24" s="40"/>
      <c r="F24" s="40"/>
      <c r="I24" s="16"/>
      <c r="J24" s="18" t="s">
        <v>19</v>
      </c>
      <c r="K24" s="47">
        <v>0.507636580375034</v>
      </c>
    </row>
  </sheetData>
  <sheetProtection/>
  <mergeCells count="2">
    <mergeCell ref="A2:C2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3">
      <selection activeCell="A15" sqref="A15:C24"/>
    </sheetView>
  </sheetViews>
  <sheetFormatPr defaultColWidth="9.140625" defaultRowHeight="12.75"/>
  <sheetData>
    <row r="2" spans="1:3" ht="15.75" thickBot="1">
      <c r="A2" s="616" t="s">
        <v>224</v>
      </c>
      <c r="B2" s="616"/>
      <c r="C2" s="616"/>
    </row>
    <row r="3" spans="1:3" ht="30">
      <c r="A3" s="20" t="s">
        <v>2</v>
      </c>
      <c r="B3" s="14" t="s">
        <v>68</v>
      </c>
      <c r="C3" s="19" t="s">
        <v>6</v>
      </c>
    </row>
    <row r="4" spans="1:3" ht="15">
      <c r="A4" s="17">
        <v>1</v>
      </c>
      <c r="B4" s="6" t="s">
        <v>162</v>
      </c>
      <c r="C4" s="45">
        <v>0.393682633890259</v>
      </c>
    </row>
    <row r="5" spans="1:3" ht="15">
      <c r="A5" s="17">
        <v>2</v>
      </c>
      <c r="B5" s="6" t="s">
        <v>165</v>
      </c>
      <c r="C5" s="45">
        <v>0.387669278022731</v>
      </c>
    </row>
    <row r="6" spans="1:3" ht="15">
      <c r="A6" s="17">
        <v>3</v>
      </c>
      <c r="B6" s="6" t="s">
        <v>163</v>
      </c>
      <c r="C6" s="45">
        <v>0.382950927364992</v>
      </c>
    </row>
    <row r="7" spans="1:3" ht="15">
      <c r="A7" s="17">
        <v>4</v>
      </c>
      <c r="B7" s="6" t="s">
        <v>164</v>
      </c>
      <c r="C7" s="45">
        <v>0.370698297514057</v>
      </c>
    </row>
    <row r="8" spans="1:3" ht="15">
      <c r="A8" s="17">
        <v>5</v>
      </c>
      <c r="B8" s="22" t="s">
        <v>160</v>
      </c>
      <c r="C8" s="45">
        <v>0.361565695839789</v>
      </c>
    </row>
    <row r="9" spans="1:3" ht="15">
      <c r="A9" s="17">
        <v>6</v>
      </c>
      <c r="B9" s="22" t="s">
        <v>159</v>
      </c>
      <c r="C9" s="45">
        <v>0.359016195825561</v>
      </c>
    </row>
    <row r="10" spans="1:3" ht="15">
      <c r="A10" s="17">
        <v>7</v>
      </c>
      <c r="B10" s="22" t="s">
        <v>161</v>
      </c>
      <c r="C10" s="45">
        <v>0.346842991182409</v>
      </c>
    </row>
    <row r="11" spans="1:3" ht="15">
      <c r="A11" s="17">
        <v>8</v>
      </c>
      <c r="B11" s="22" t="s">
        <v>166</v>
      </c>
      <c r="C11" s="45">
        <v>0.343268607064754</v>
      </c>
    </row>
    <row r="12" spans="1:3" ht="15.75" thickBot="1">
      <c r="A12" s="15"/>
      <c r="B12" s="18" t="s">
        <v>19</v>
      </c>
      <c r="C12" s="45">
        <v>0.367969871662449</v>
      </c>
    </row>
    <row r="13" spans="1:3" ht="15">
      <c r="A13" s="1"/>
      <c r="B13" s="4"/>
      <c r="C13" s="46"/>
    </row>
    <row r="14" spans="1:3" ht="14.25" thickBot="1">
      <c r="A14" s="617" t="s">
        <v>225</v>
      </c>
      <c r="B14" s="617"/>
      <c r="C14" s="617"/>
    </row>
    <row r="15" spans="1:3" ht="25.5">
      <c r="A15" s="10" t="s">
        <v>2</v>
      </c>
      <c r="B15" s="11" t="s">
        <v>68</v>
      </c>
      <c r="C15" s="12" t="s">
        <v>6</v>
      </c>
    </row>
    <row r="16" spans="1:3" ht="15">
      <c r="A16" s="13">
        <v>1</v>
      </c>
      <c r="B16" s="6" t="s">
        <v>162</v>
      </c>
      <c r="C16" s="47">
        <v>0.524949196555893</v>
      </c>
    </row>
    <row r="17" spans="1:3" ht="15">
      <c r="A17" s="13">
        <v>2</v>
      </c>
      <c r="B17" s="6" t="s">
        <v>165</v>
      </c>
      <c r="C17" s="47">
        <v>0.516036935762694</v>
      </c>
    </row>
    <row r="18" spans="1:3" ht="15">
      <c r="A18" s="13">
        <v>3</v>
      </c>
      <c r="B18" s="6" t="s">
        <v>163</v>
      </c>
      <c r="C18" s="47">
        <v>0.514106377092267</v>
      </c>
    </row>
    <row r="19" spans="1:3" ht="15">
      <c r="A19" s="13">
        <v>4</v>
      </c>
      <c r="B19" s="6" t="s">
        <v>164</v>
      </c>
      <c r="C19" s="47">
        <v>0.509722213515055</v>
      </c>
    </row>
    <row r="20" spans="1:3" ht="15">
      <c r="A20" s="13">
        <v>5</v>
      </c>
      <c r="B20" s="22" t="s">
        <v>160</v>
      </c>
      <c r="C20" s="47">
        <v>0.508721233335816</v>
      </c>
    </row>
    <row r="21" spans="1:3" ht="15">
      <c r="A21" s="13">
        <v>6</v>
      </c>
      <c r="B21" s="22" t="s">
        <v>159</v>
      </c>
      <c r="C21" s="47">
        <v>0.499477411869584</v>
      </c>
    </row>
    <row r="22" spans="1:3" ht="15">
      <c r="A22" s="13">
        <v>7</v>
      </c>
      <c r="B22" s="22" t="s">
        <v>161</v>
      </c>
      <c r="C22" s="47">
        <v>0.493939721876522</v>
      </c>
    </row>
    <row r="23" spans="1:3" ht="15">
      <c r="A23" s="13">
        <v>8</v>
      </c>
      <c r="B23" s="22" t="s">
        <v>166</v>
      </c>
      <c r="C23" s="47">
        <v>0.484745518127113</v>
      </c>
    </row>
    <row r="24" spans="1:3" ht="15.75" thickBot="1">
      <c r="A24" s="16"/>
      <c r="B24" s="18" t="s">
        <v>19</v>
      </c>
      <c r="C24" s="47">
        <v>0.507636580375034</v>
      </c>
    </row>
  </sheetData>
  <sheetProtection/>
  <mergeCells count="2">
    <mergeCell ref="A2:C2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1">
      <selection activeCell="B15" sqref="B15:F21"/>
    </sheetView>
  </sheetViews>
  <sheetFormatPr defaultColWidth="9.140625" defaultRowHeight="12.75"/>
  <cols>
    <col min="2" max="2" width="11.140625" style="0" customWidth="1"/>
    <col min="3" max="4" width="13.28125" style="0" customWidth="1"/>
    <col min="5" max="5" width="16.28125" style="0" customWidth="1"/>
    <col min="6" max="6" width="16.140625" style="0" customWidth="1"/>
  </cols>
  <sheetData>
    <row r="2" spans="1:4" ht="15.75" thickBot="1">
      <c r="A2" s="615" t="s">
        <v>169</v>
      </c>
      <c r="B2" s="615"/>
      <c r="C2" s="615"/>
      <c r="D2" s="7"/>
    </row>
    <row r="3" spans="1:11" ht="79.5" customHeight="1">
      <c r="A3" s="23" t="s">
        <v>2</v>
      </c>
      <c r="B3" s="23" t="s">
        <v>16</v>
      </c>
      <c r="C3" s="23" t="s">
        <v>226</v>
      </c>
      <c r="D3" s="23" t="s">
        <v>227</v>
      </c>
      <c r="E3" s="23" t="s">
        <v>223</v>
      </c>
      <c r="F3" s="23" t="s">
        <v>222</v>
      </c>
      <c r="I3" s="20" t="s">
        <v>2</v>
      </c>
      <c r="J3" s="14" t="s">
        <v>68</v>
      </c>
      <c r="K3" s="19" t="s">
        <v>6</v>
      </c>
    </row>
    <row r="4" spans="1:11" ht="15">
      <c r="A4" s="38">
        <v>1</v>
      </c>
      <c r="B4" s="6" t="s">
        <v>165</v>
      </c>
      <c r="C4" s="39">
        <v>0.497740978090323</v>
      </c>
      <c r="D4" s="39">
        <v>0.39</v>
      </c>
      <c r="E4" s="40"/>
      <c r="F4" s="40"/>
      <c r="H4">
        <v>4</v>
      </c>
      <c r="I4" s="17">
        <v>1</v>
      </c>
      <c r="J4" s="6" t="s">
        <v>162</v>
      </c>
      <c r="K4" s="45">
        <v>0.393682633890259</v>
      </c>
    </row>
    <row r="5" spans="1:11" ht="15">
      <c r="A5" s="38">
        <v>2</v>
      </c>
      <c r="B5" s="6" t="s">
        <v>159</v>
      </c>
      <c r="C5" s="39">
        <v>0.321827806321034</v>
      </c>
      <c r="D5" s="39">
        <v>0.36</v>
      </c>
      <c r="E5" s="40">
        <v>0.8</v>
      </c>
      <c r="F5" s="40">
        <v>21.9</v>
      </c>
      <c r="I5" s="17">
        <v>2</v>
      </c>
      <c r="J5" s="6" t="s">
        <v>165</v>
      </c>
      <c r="K5" s="45">
        <v>0.387669278022731</v>
      </c>
    </row>
    <row r="6" spans="1:11" ht="15">
      <c r="A6" s="38">
        <v>3</v>
      </c>
      <c r="B6" s="6" t="s">
        <v>164</v>
      </c>
      <c r="C6" s="39">
        <v>0.317377699290516</v>
      </c>
      <c r="D6" s="39">
        <v>0.37</v>
      </c>
      <c r="E6" s="40"/>
      <c r="F6" s="40"/>
      <c r="I6" s="17">
        <v>3</v>
      </c>
      <c r="J6" s="6" t="s">
        <v>163</v>
      </c>
      <c r="K6" s="45">
        <v>0.382950927364992</v>
      </c>
    </row>
    <row r="7" spans="1:11" ht="15">
      <c r="A7" s="38">
        <v>4</v>
      </c>
      <c r="B7" s="6" t="s">
        <v>166</v>
      </c>
      <c r="C7" s="39">
        <v>0.316197428589005</v>
      </c>
      <c r="D7" s="39">
        <v>0.34</v>
      </c>
      <c r="E7" s="40">
        <v>4</v>
      </c>
      <c r="F7" s="40">
        <v>6.6</v>
      </c>
      <c r="I7" s="17">
        <v>4</v>
      </c>
      <c r="J7" s="6" t="s">
        <v>164</v>
      </c>
      <c r="K7" s="45">
        <v>0.370698297514057</v>
      </c>
    </row>
    <row r="8" spans="1:11" ht="15">
      <c r="A8" s="38">
        <v>5</v>
      </c>
      <c r="B8" s="6" t="s">
        <v>160</v>
      </c>
      <c r="C8" s="39">
        <v>0.308138938470692</v>
      </c>
      <c r="D8" s="39">
        <v>0.36</v>
      </c>
      <c r="E8" s="40"/>
      <c r="F8" s="40"/>
      <c r="I8" s="17">
        <v>5</v>
      </c>
      <c r="J8" s="22" t="s">
        <v>160</v>
      </c>
      <c r="K8" s="45">
        <v>0.361565695839789</v>
      </c>
    </row>
    <row r="9" spans="1:11" ht="15">
      <c r="A9" s="38">
        <v>6</v>
      </c>
      <c r="B9" s="6" t="s">
        <v>162</v>
      </c>
      <c r="C9" s="39">
        <v>0.290838837688954</v>
      </c>
      <c r="D9" s="39">
        <v>0.39</v>
      </c>
      <c r="E9" s="40"/>
      <c r="F9" s="40"/>
      <c r="I9" s="17">
        <v>6</v>
      </c>
      <c r="J9" s="22" t="s">
        <v>159</v>
      </c>
      <c r="K9" s="45">
        <v>0.359016195825561</v>
      </c>
    </row>
    <row r="10" spans="1:11" ht="15">
      <c r="A10" s="38">
        <v>7</v>
      </c>
      <c r="B10" s="6" t="s">
        <v>161</v>
      </c>
      <c r="C10" s="39">
        <v>0.258341833017631</v>
      </c>
      <c r="D10" s="39">
        <v>0.35</v>
      </c>
      <c r="E10" s="40"/>
      <c r="F10" s="40"/>
      <c r="I10" s="17">
        <v>7</v>
      </c>
      <c r="J10" s="22" t="s">
        <v>161</v>
      </c>
      <c r="K10" s="45">
        <v>0.346842991182409</v>
      </c>
    </row>
    <row r="11" spans="1:11" ht="15">
      <c r="A11" s="38">
        <v>8</v>
      </c>
      <c r="B11" s="6" t="s">
        <v>163</v>
      </c>
      <c r="C11" s="39">
        <v>0.252249279570602</v>
      </c>
      <c r="D11" s="39">
        <v>0.38</v>
      </c>
      <c r="E11" s="40"/>
      <c r="F11" s="40"/>
      <c r="I11" s="17">
        <v>8</v>
      </c>
      <c r="J11" s="22" t="s">
        <v>166</v>
      </c>
      <c r="K11" s="45">
        <v>0.343268607064754</v>
      </c>
    </row>
    <row r="12" spans="1:11" ht="15.75" thickBot="1">
      <c r="A12" s="41"/>
      <c r="B12" s="42" t="s">
        <v>19</v>
      </c>
      <c r="C12" s="43">
        <v>0.32776828396551</v>
      </c>
      <c r="D12" s="43"/>
      <c r="E12" s="40"/>
      <c r="F12" s="40"/>
      <c r="I12" s="15"/>
      <c r="J12" s="18" t="s">
        <v>19</v>
      </c>
      <c r="K12" s="45">
        <v>0.367969871662449</v>
      </c>
    </row>
    <row r="13" spans="1:4" ht="15">
      <c r="A13" s="1"/>
      <c r="B13" s="4"/>
      <c r="C13" s="5"/>
      <c r="D13" s="5"/>
    </row>
    <row r="14" spans="1:4" ht="15.75" thickBot="1">
      <c r="A14" s="615" t="s">
        <v>170</v>
      </c>
      <c r="B14" s="615"/>
      <c r="C14" s="615"/>
      <c r="D14" s="7"/>
    </row>
    <row r="15" spans="1:11" ht="74.25" customHeight="1">
      <c r="A15" s="21" t="s">
        <v>2</v>
      </c>
      <c r="B15" s="21" t="s">
        <v>16</v>
      </c>
      <c r="C15" s="23" t="s">
        <v>226</v>
      </c>
      <c r="D15" s="23" t="s">
        <v>227</v>
      </c>
      <c r="E15" s="23" t="s">
        <v>223</v>
      </c>
      <c r="F15" s="23" t="s">
        <v>222</v>
      </c>
      <c r="I15" s="10" t="s">
        <v>2</v>
      </c>
      <c r="J15" s="11" t="s">
        <v>68</v>
      </c>
      <c r="K15" s="12" t="s">
        <v>6</v>
      </c>
    </row>
    <row r="16" spans="1:11" ht="15">
      <c r="A16" s="3">
        <v>1</v>
      </c>
      <c r="B16" s="6" t="s">
        <v>162</v>
      </c>
      <c r="C16" s="44">
        <v>0.611776474086891</v>
      </c>
      <c r="D16" s="44">
        <v>0.52</v>
      </c>
      <c r="E16" s="40"/>
      <c r="F16" s="40"/>
      <c r="I16" s="13">
        <v>1</v>
      </c>
      <c r="J16" s="6" t="s">
        <v>162</v>
      </c>
      <c r="K16" s="47">
        <v>0.524949196555893</v>
      </c>
    </row>
    <row r="17" spans="1:11" ht="15">
      <c r="A17" s="3">
        <v>2</v>
      </c>
      <c r="B17" s="6" t="s">
        <v>160</v>
      </c>
      <c r="C17" s="44">
        <v>0.457477822011849</v>
      </c>
      <c r="D17" s="44">
        <v>0.51</v>
      </c>
      <c r="E17" s="40"/>
      <c r="F17" s="40"/>
      <c r="I17" s="13">
        <v>2</v>
      </c>
      <c r="J17" s="6" t="s">
        <v>165</v>
      </c>
      <c r="K17" s="47">
        <v>0.516036935762694</v>
      </c>
    </row>
    <row r="18" spans="1:11" ht="15">
      <c r="A18" s="3">
        <v>3</v>
      </c>
      <c r="B18" s="6" t="s">
        <v>165</v>
      </c>
      <c r="C18" s="44">
        <v>0.452294740653571</v>
      </c>
      <c r="D18" s="44">
        <v>0.52</v>
      </c>
      <c r="E18" s="40"/>
      <c r="F18" s="40"/>
      <c r="I18" s="13">
        <v>3</v>
      </c>
      <c r="J18" s="6" t="s">
        <v>163</v>
      </c>
      <c r="K18" s="47">
        <v>0.514106377092267</v>
      </c>
    </row>
    <row r="19" spans="1:11" ht="15">
      <c r="A19" s="3">
        <v>4</v>
      </c>
      <c r="B19" s="6" t="s">
        <v>164</v>
      </c>
      <c r="C19" s="44">
        <v>0.392949372410065</v>
      </c>
      <c r="D19" s="44">
        <v>0.51</v>
      </c>
      <c r="E19" s="40"/>
      <c r="F19" s="40"/>
      <c r="I19" s="13">
        <v>4</v>
      </c>
      <c r="J19" s="6" t="s">
        <v>164</v>
      </c>
      <c r="K19" s="47">
        <v>0.509722213515055</v>
      </c>
    </row>
    <row r="20" spans="1:11" ht="15">
      <c r="A20" s="3">
        <v>5</v>
      </c>
      <c r="B20" s="6" t="s">
        <v>166</v>
      </c>
      <c r="C20" s="44">
        <v>0.386845270186207</v>
      </c>
      <c r="D20" s="44">
        <v>0.48</v>
      </c>
      <c r="E20" s="40">
        <v>4</v>
      </c>
      <c r="F20" s="40">
        <v>6.6</v>
      </c>
      <c r="I20" s="13">
        <v>5</v>
      </c>
      <c r="J20" s="22" t="s">
        <v>160</v>
      </c>
      <c r="K20" s="47">
        <v>0.508721233335816</v>
      </c>
    </row>
    <row r="21" spans="1:11" ht="15">
      <c r="A21" s="3">
        <v>6</v>
      </c>
      <c r="B21" s="6" t="s">
        <v>159</v>
      </c>
      <c r="C21" s="44">
        <v>0.384111216364986</v>
      </c>
      <c r="D21" s="44">
        <v>0.5</v>
      </c>
      <c r="E21" s="40">
        <v>0.8</v>
      </c>
      <c r="F21" s="40">
        <v>21.9</v>
      </c>
      <c r="I21" s="13">
        <v>6</v>
      </c>
      <c r="J21" s="22" t="s">
        <v>159</v>
      </c>
      <c r="K21" s="47">
        <v>0.499477411869584</v>
      </c>
    </row>
    <row r="22" spans="1:11" ht="15">
      <c r="A22" s="3">
        <v>7</v>
      </c>
      <c r="B22" s="6" t="s">
        <v>161</v>
      </c>
      <c r="C22" s="44">
        <v>0.315915771791949</v>
      </c>
      <c r="D22" s="44">
        <v>0.49</v>
      </c>
      <c r="E22" s="40"/>
      <c r="F22" s="40"/>
      <c r="I22" s="13">
        <v>7</v>
      </c>
      <c r="J22" s="22" t="s">
        <v>161</v>
      </c>
      <c r="K22" s="47">
        <v>0.493939721876522</v>
      </c>
    </row>
    <row r="23" spans="1:11" ht="15">
      <c r="A23" s="3">
        <v>8</v>
      </c>
      <c r="B23" s="6" t="s">
        <v>163</v>
      </c>
      <c r="C23" s="44">
        <v>0.309316005997924</v>
      </c>
      <c r="D23" s="44">
        <v>0.51</v>
      </c>
      <c r="E23" s="40"/>
      <c r="F23" s="40"/>
      <c r="I23" s="13">
        <v>8</v>
      </c>
      <c r="J23" s="22" t="s">
        <v>166</v>
      </c>
      <c r="K23" s="47">
        <v>0.484745518127113</v>
      </c>
    </row>
    <row r="24" spans="1:11" ht="15.75" thickBot="1">
      <c r="A24" s="2"/>
      <c r="B24" s="42" t="s">
        <v>19</v>
      </c>
      <c r="C24" s="44">
        <v>0.428137808276928</v>
      </c>
      <c r="D24" s="44"/>
      <c r="E24" s="40"/>
      <c r="F24" s="40"/>
      <c r="I24" s="16"/>
      <c r="J24" s="18" t="s">
        <v>19</v>
      </c>
      <c r="K24" s="47">
        <v>0.507636580375034</v>
      </c>
    </row>
  </sheetData>
  <sheetProtection/>
  <mergeCells count="2">
    <mergeCell ref="A2:C2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1"/>
  <sheetViews>
    <sheetView zoomScalePageLayoutView="0" workbookViewId="0" topLeftCell="A1">
      <selection activeCell="E21" sqref="E21"/>
    </sheetView>
  </sheetViews>
  <sheetFormatPr defaultColWidth="9.140625" defaultRowHeight="12.75"/>
  <sheetData>
    <row r="2" ht="12.75">
      <c r="A2" t="s">
        <v>228</v>
      </c>
    </row>
    <row r="3" spans="2:10" ht="25.5">
      <c r="B3" s="48" t="s">
        <v>229</v>
      </c>
      <c r="C3" s="48" t="s">
        <v>230</v>
      </c>
      <c r="D3" s="48" t="s">
        <v>231</v>
      </c>
      <c r="E3" s="48" t="s">
        <v>232</v>
      </c>
      <c r="H3">
        <v>358128</v>
      </c>
      <c r="I3">
        <v>213485</v>
      </c>
      <c r="J3">
        <f>SUM(H3:I3)</f>
        <v>571613</v>
      </c>
    </row>
    <row r="4" spans="1:5" ht="12.75">
      <c r="A4" t="s">
        <v>19</v>
      </c>
      <c r="B4">
        <v>152191.56981132075</v>
      </c>
      <c r="C4">
        <v>571613</v>
      </c>
      <c r="D4">
        <v>152191.56981132075</v>
      </c>
      <c r="E4">
        <v>152191.56981132075</v>
      </c>
    </row>
    <row r="7" spans="2:5" ht="25.5">
      <c r="B7" s="49" t="s">
        <v>229</v>
      </c>
      <c r="C7" s="49" t="s">
        <v>230</v>
      </c>
      <c r="D7" s="49" t="s">
        <v>231</v>
      </c>
      <c r="E7" s="49" t="s">
        <v>232</v>
      </c>
    </row>
    <row r="8" spans="2:5" ht="12.75">
      <c r="B8" s="50">
        <f>B4/J3</f>
        <v>0.26624931520332945</v>
      </c>
      <c r="C8" s="50">
        <f>C4/J3</f>
        <v>1</v>
      </c>
      <c r="D8" s="50">
        <f>D4/J3</f>
        <v>0.26624931520332945</v>
      </c>
      <c r="E8" s="50">
        <f>E4/J3</f>
        <v>0.26624931520332945</v>
      </c>
    </row>
    <row r="18" ht="12.75">
      <c r="E18">
        <v>32</v>
      </c>
    </row>
    <row r="19" ht="12.75">
      <c r="E19">
        <v>5000</v>
      </c>
    </row>
    <row r="21" ht="12.75">
      <c r="E21">
        <f>E18*E19/100000</f>
        <v>1.6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O10" sqref="O10"/>
    </sheetView>
  </sheetViews>
  <sheetFormatPr defaultColWidth="9.140625" defaultRowHeight="12.75"/>
  <sheetData>
    <row r="1" spans="1:9" ht="57" customHeight="1" thickBot="1">
      <c r="A1" s="51" t="s">
        <v>245</v>
      </c>
      <c r="B1" s="618" t="s">
        <v>246</v>
      </c>
      <c r="C1" s="619"/>
      <c r="D1" s="620"/>
      <c r="E1" s="618" t="s">
        <v>247</v>
      </c>
      <c r="F1" s="619"/>
      <c r="G1" s="620"/>
      <c r="H1" s="618" t="s">
        <v>248</v>
      </c>
      <c r="I1" s="620"/>
    </row>
    <row r="2" spans="1:9" ht="15" thickBot="1">
      <c r="A2" s="52">
        <v>1</v>
      </c>
      <c r="B2" s="621" t="s">
        <v>249</v>
      </c>
      <c r="C2" s="622"/>
      <c r="D2" s="622"/>
      <c r="E2" s="622"/>
      <c r="F2" s="622"/>
      <c r="G2" s="622"/>
      <c r="H2" s="622"/>
      <c r="I2" s="623"/>
    </row>
    <row r="3" spans="1:9" ht="43.5" thickBot="1">
      <c r="A3" s="53">
        <v>1.1</v>
      </c>
      <c r="B3" s="624" t="s">
        <v>27</v>
      </c>
      <c r="C3" s="625"/>
      <c r="D3" s="626"/>
      <c r="E3" s="627" t="s">
        <v>250</v>
      </c>
      <c r="F3" s="628"/>
      <c r="G3" s="54" t="s">
        <v>251</v>
      </c>
      <c r="H3" s="55" t="s">
        <v>250</v>
      </c>
      <c r="I3" s="55" t="s">
        <v>251</v>
      </c>
    </row>
    <row r="4" spans="1:9" ht="28.5" customHeight="1" thickBot="1">
      <c r="A4" s="53" t="s">
        <v>252</v>
      </c>
      <c r="B4" s="624" t="s">
        <v>253</v>
      </c>
      <c r="C4" s="625"/>
      <c r="D4" s="626"/>
      <c r="E4" s="629">
        <v>4305</v>
      </c>
      <c r="F4" s="630"/>
      <c r="G4" s="56">
        <v>235944</v>
      </c>
      <c r="H4" s="57">
        <v>4305</v>
      </c>
      <c r="I4" s="56">
        <v>235944</v>
      </c>
    </row>
    <row r="5" spans="1:9" ht="16.5" thickBot="1">
      <c r="A5" s="53" t="s">
        <v>254</v>
      </c>
      <c r="B5" s="624" t="s">
        <v>255</v>
      </c>
      <c r="C5" s="625"/>
      <c r="D5" s="626"/>
      <c r="E5" s="631">
        <v>0</v>
      </c>
      <c r="F5" s="632"/>
      <c r="G5" s="56">
        <v>0</v>
      </c>
      <c r="H5" s="56">
        <v>0</v>
      </c>
      <c r="I5" s="56">
        <v>0</v>
      </c>
    </row>
    <row r="6" spans="1:9" ht="28.5" customHeight="1" thickBot="1">
      <c r="A6" s="58" t="s">
        <v>256</v>
      </c>
      <c r="B6" s="624" t="s">
        <v>257</v>
      </c>
      <c r="C6" s="625"/>
      <c r="D6" s="626"/>
      <c r="E6" s="631">
        <v>0</v>
      </c>
      <c r="F6" s="632"/>
      <c r="G6" s="56">
        <v>0</v>
      </c>
      <c r="H6" s="56">
        <v>0</v>
      </c>
      <c r="I6" s="56">
        <v>0</v>
      </c>
    </row>
    <row r="7" spans="1:9" ht="16.5" thickBot="1">
      <c r="A7" s="53" t="s">
        <v>258</v>
      </c>
      <c r="B7" s="624" t="s">
        <v>259</v>
      </c>
      <c r="C7" s="625"/>
      <c r="D7" s="626"/>
      <c r="E7" s="631">
        <v>173</v>
      </c>
      <c r="F7" s="632"/>
      <c r="G7" s="56">
        <v>11357</v>
      </c>
      <c r="H7" s="56">
        <v>173</v>
      </c>
      <c r="I7" s="56">
        <v>11357</v>
      </c>
    </row>
    <row r="8" spans="1:9" ht="16.5" thickBot="1">
      <c r="A8" s="58"/>
      <c r="B8" s="633" t="s">
        <v>260</v>
      </c>
      <c r="C8" s="634"/>
      <c r="D8" s="635"/>
      <c r="E8" s="636">
        <v>4478</v>
      </c>
      <c r="F8" s="637"/>
      <c r="G8" s="59">
        <v>247301</v>
      </c>
      <c r="H8" s="60">
        <v>4478</v>
      </c>
      <c r="I8" s="59">
        <v>247301</v>
      </c>
    </row>
    <row r="9" spans="1:9" ht="15" thickBot="1">
      <c r="A9" s="53">
        <v>1.2</v>
      </c>
      <c r="B9" s="638" t="s">
        <v>261</v>
      </c>
      <c r="C9" s="639"/>
      <c r="D9" s="639"/>
      <c r="E9" s="639"/>
      <c r="F9" s="639"/>
      <c r="G9" s="639"/>
      <c r="H9" s="639"/>
      <c r="I9" s="640"/>
    </row>
    <row r="10" spans="1:9" ht="28.5" customHeight="1" thickBot="1">
      <c r="A10" s="53" t="s">
        <v>262</v>
      </c>
      <c r="B10" s="641" t="s">
        <v>253</v>
      </c>
      <c r="C10" s="642"/>
      <c r="D10" s="643"/>
      <c r="E10" s="644">
        <v>2073</v>
      </c>
      <c r="F10" s="645"/>
      <c r="G10" s="56">
        <v>129425</v>
      </c>
      <c r="H10" s="57">
        <v>2073</v>
      </c>
      <c r="I10" s="56">
        <v>129425</v>
      </c>
    </row>
    <row r="11" spans="1:9" ht="16.5" thickBot="1">
      <c r="A11" s="53" t="s">
        <v>263</v>
      </c>
      <c r="B11" s="624" t="s">
        <v>264</v>
      </c>
      <c r="C11" s="625"/>
      <c r="D11" s="626"/>
      <c r="E11" s="629">
        <v>0</v>
      </c>
      <c r="F11" s="630"/>
      <c r="G11" s="56">
        <v>0</v>
      </c>
      <c r="H11" s="56">
        <v>0</v>
      </c>
      <c r="I11" s="56">
        <v>0</v>
      </c>
    </row>
    <row r="12" spans="1:9" ht="16.5" thickBot="1">
      <c r="A12" s="53" t="s">
        <v>265</v>
      </c>
      <c r="B12" s="624" t="s">
        <v>259</v>
      </c>
      <c r="C12" s="625"/>
      <c r="D12" s="626"/>
      <c r="E12" s="631">
        <v>11</v>
      </c>
      <c r="F12" s="632"/>
      <c r="G12" s="56">
        <v>468</v>
      </c>
      <c r="H12" s="56">
        <v>11</v>
      </c>
      <c r="I12" s="56">
        <v>468</v>
      </c>
    </row>
    <row r="13" spans="1:9" ht="16.5" thickBot="1">
      <c r="A13" s="58"/>
      <c r="B13" s="633" t="s">
        <v>266</v>
      </c>
      <c r="C13" s="634"/>
      <c r="D13" s="635"/>
      <c r="E13" s="636">
        <v>2084</v>
      </c>
      <c r="F13" s="637"/>
      <c r="G13" s="59">
        <v>129893</v>
      </c>
      <c r="H13" s="59">
        <v>2084</v>
      </c>
      <c r="I13" s="61">
        <v>129893</v>
      </c>
    </row>
    <row r="14" spans="1:9" ht="16.5" thickBot="1">
      <c r="A14" s="62"/>
      <c r="B14" s="624" t="s">
        <v>267</v>
      </c>
      <c r="C14" s="625"/>
      <c r="D14" s="626"/>
      <c r="E14" s="636">
        <v>6556</v>
      </c>
      <c r="F14" s="637"/>
      <c r="G14" s="59">
        <v>377194</v>
      </c>
      <c r="H14" s="59">
        <v>6556</v>
      </c>
      <c r="I14" s="59">
        <v>377194</v>
      </c>
    </row>
    <row r="15" spans="1:9" ht="15" thickBot="1">
      <c r="A15" s="52">
        <v>2</v>
      </c>
      <c r="B15" s="621" t="s">
        <v>268</v>
      </c>
      <c r="C15" s="622"/>
      <c r="D15" s="622"/>
      <c r="E15" s="622"/>
      <c r="F15" s="622"/>
      <c r="G15" s="622"/>
      <c r="H15" s="622"/>
      <c r="I15" s="623"/>
    </row>
    <row r="16" spans="1:9" ht="16.5" thickBot="1">
      <c r="A16" s="53">
        <v>2.1</v>
      </c>
      <c r="B16" s="624" t="s">
        <v>27</v>
      </c>
      <c r="C16" s="625"/>
      <c r="D16" s="625"/>
      <c r="E16" s="626"/>
      <c r="F16" s="631">
        <v>230</v>
      </c>
      <c r="G16" s="632"/>
      <c r="H16" s="631">
        <v>230</v>
      </c>
      <c r="I16" s="632"/>
    </row>
    <row r="17" spans="1:9" ht="16.5" thickBot="1">
      <c r="A17" s="53">
        <v>2.2</v>
      </c>
      <c r="B17" s="624" t="s">
        <v>261</v>
      </c>
      <c r="C17" s="625"/>
      <c r="D17" s="625"/>
      <c r="E17" s="626"/>
      <c r="F17" s="631">
        <v>230</v>
      </c>
      <c r="G17" s="632"/>
      <c r="H17" s="631">
        <v>230</v>
      </c>
      <c r="I17" s="632"/>
    </row>
    <row r="18" spans="1:9" ht="16.5" thickBot="1">
      <c r="A18" s="53">
        <v>2.3</v>
      </c>
      <c r="B18" s="624" t="s">
        <v>269</v>
      </c>
      <c r="C18" s="625"/>
      <c r="D18" s="625"/>
      <c r="E18" s="626"/>
      <c r="F18" s="646"/>
      <c r="G18" s="647"/>
      <c r="H18" s="646"/>
      <c r="I18" s="647"/>
    </row>
    <row r="19" spans="1:9" ht="16.5" thickBot="1">
      <c r="A19" s="648">
        <v>2.4</v>
      </c>
      <c r="B19" s="650" t="s">
        <v>270</v>
      </c>
      <c r="C19" s="651"/>
      <c r="D19" s="654" t="s">
        <v>27</v>
      </c>
      <c r="E19" s="626"/>
      <c r="F19" s="646"/>
      <c r="G19" s="647"/>
      <c r="H19" s="646"/>
      <c r="I19" s="647"/>
    </row>
    <row r="20" spans="1:9" ht="16.5" thickBot="1">
      <c r="A20" s="649"/>
      <c r="B20" s="652"/>
      <c r="C20" s="653"/>
      <c r="D20" s="654" t="s">
        <v>261</v>
      </c>
      <c r="E20" s="626"/>
      <c r="F20" s="646"/>
      <c r="G20" s="647"/>
      <c r="H20" s="646"/>
      <c r="I20" s="647"/>
    </row>
    <row r="21" spans="1:9" ht="16.5" thickBot="1">
      <c r="A21" s="52">
        <v>3</v>
      </c>
      <c r="B21" s="621" t="s">
        <v>271</v>
      </c>
      <c r="C21" s="622"/>
      <c r="D21" s="622"/>
      <c r="E21" s="623"/>
      <c r="F21" s="655"/>
      <c r="G21" s="656"/>
      <c r="H21" s="656"/>
      <c r="I21" s="657"/>
    </row>
    <row r="22" spans="1:9" ht="15" thickBot="1">
      <c r="A22" s="52">
        <v>3.1</v>
      </c>
      <c r="B22" s="621" t="s">
        <v>27</v>
      </c>
      <c r="C22" s="622"/>
      <c r="D22" s="622"/>
      <c r="E22" s="658"/>
      <c r="F22" s="659">
        <v>7287</v>
      </c>
      <c r="G22" s="660"/>
      <c r="H22" s="659">
        <v>7287</v>
      </c>
      <c r="I22" s="660"/>
    </row>
    <row r="23" spans="1:9" ht="15" thickBot="1">
      <c r="A23" s="52">
        <v>3.2</v>
      </c>
      <c r="B23" s="621" t="s">
        <v>261</v>
      </c>
      <c r="C23" s="622"/>
      <c r="D23" s="622"/>
      <c r="E23" s="658"/>
      <c r="F23" s="661">
        <v>3741</v>
      </c>
      <c r="G23" s="662"/>
      <c r="H23" s="661">
        <v>3741</v>
      </c>
      <c r="I23" s="662"/>
    </row>
    <row r="24" spans="1:9" ht="28.5" customHeight="1" thickBot="1">
      <c r="A24" s="63"/>
      <c r="B24" s="621" t="s">
        <v>10</v>
      </c>
      <c r="C24" s="622"/>
      <c r="D24" s="622"/>
      <c r="E24" s="658"/>
      <c r="F24" s="663" t="s">
        <v>272</v>
      </c>
      <c r="G24" s="664"/>
      <c r="H24" s="665">
        <v>11028</v>
      </c>
      <c r="I24" s="666"/>
    </row>
    <row r="25" spans="1:9" ht="15" thickBot="1">
      <c r="A25" s="52">
        <v>4</v>
      </c>
      <c r="B25" s="621" t="s">
        <v>273</v>
      </c>
      <c r="C25" s="622"/>
      <c r="D25" s="622"/>
      <c r="E25" s="623"/>
      <c r="F25" s="667" t="s">
        <v>274</v>
      </c>
      <c r="G25" s="668"/>
      <c r="H25" s="667" t="s">
        <v>274</v>
      </c>
      <c r="I25" s="668"/>
    </row>
    <row r="26" spans="1:9" ht="16.5" thickBot="1">
      <c r="A26" s="669">
        <v>5</v>
      </c>
      <c r="B26" s="671" t="s">
        <v>275</v>
      </c>
      <c r="C26" s="673" t="s">
        <v>276</v>
      </c>
      <c r="D26" s="622"/>
      <c r="E26" s="623"/>
      <c r="F26" s="646"/>
      <c r="G26" s="647"/>
      <c r="H26" s="646"/>
      <c r="I26" s="647"/>
    </row>
    <row r="27" spans="1:9" ht="16.5" thickBot="1">
      <c r="A27" s="670"/>
      <c r="B27" s="672"/>
      <c r="C27" s="673" t="s">
        <v>211</v>
      </c>
      <c r="D27" s="622"/>
      <c r="E27" s="623"/>
      <c r="F27" s="674">
        <v>330</v>
      </c>
      <c r="G27" s="675"/>
      <c r="H27" s="674">
        <v>330</v>
      </c>
      <c r="I27" s="675"/>
    </row>
  </sheetData>
  <sheetProtection/>
  <mergeCells count="67">
    <mergeCell ref="A26:A27"/>
    <mergeCell ref="B26:B27"/>
    <mergeCell ref="C26:E26"/>
    <mergeCell ref="F26:G26"/>
    <mergeCell ref="H26:I26"/>
    <mergeCell ref="C27:E27"/>
    <mergeCell ref="F27:G27"/>
    <mergeCell ref="H27:I27"/>
    <mergeCell ref="B24:E24"/>
    <mergeCell ref="F24:G24"/>
    <mergeCell ref="H24:I24"/>
    <mergeCell ref="B25:E25"/>
    <mergeCell ref="F25:G25"/>
    <mergeCell ref="H25:I25"/>
    <mergeCell ref="B21:E21"/>
    <mergeCell ref="F21:I21"/>
    <mergeCell ref="B22:E22"/>
    <mergeCell ref="F22:G22"/>
    <mergeCell ref="H22:I22"/>
    <mergeCell ref="B23:E23"/>
    <mergeCell ref="F23:G23"/>
    <mergeCell ref="H23:I23"/>
    <mergeCell ref="A19:A20"/>
    <mergeCell ref="B19:C20"/>
    <mergeCell ref="D19:E19"/>
    <mergeCell ref="F19:G19"/>
    <mergeCell ref="H19:I19"/>
    <mergeCell ref="D20:E20"/>
    <mergeCell ref="F20:G20"/>
    <mergeCell ref="H20:I20"/>
    <mergeCell ref="B17:E17"/>
    <mergeCell ref="F17:G17"/>
    <mergeCell ref="H17:I17"/>
    <mergeCell ref="B18:E18"/>
    <mergeCell ref="F18:G18"/>
    <mergeCell ref="H18:I18"/>
    <mergeCell ref="B14:D14"/>
    <mergeCell ref="E14:F14"/>
    <mergeCell ref="B15:I15"/>
    <mergeCell ref="B16:E16"/>
    <mergeCell ref="F16:G16"/>
    <mergeCell ref="H16:I16"/>
    <mergeCell ref="B11:D11"/>
    <mergeCell ref="E11:F11"/>
    <mergeCell ref="B12:D12"/>
    <mergeCell ref="E12:F12"/>
    <mergeCell ref="B13:D13"/>
    <mergeCell ref="E13:F13"/>
    <mergeCell ref="B7:D7"/>
    <mergeCell ref="E7:F7"/>
    <mergeCell ref="B8:D8"/>
    <mergeCell ref="E8:F8"/>
    <mergeCell ref="B9:I9"/>
    <mergeCell ref="B10:D10"/>
    <mergeCell ref="E10:F10"/>
    <mergeCell ref="B4:D4"/>
    <mergeCell ref="E4:F4"/>
    <mergeCell ref="B5:D5"/>
    <mergeCell ref="E5:F5"/>
    <mergeCell ref="B6:D6"/>
    <mergeCell ref="E6:F6"/>
    <mergeCell ref="B1:D1"/>
    <mergeCell ref="E1:G1"/>
    <mergeCell ref="H1:I1"/>
    <mergeCell ref="B2:I2"/>
    <mergeCell ref="B3:D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>`Q</cp:keywords>
  <dc:description/>
  <cp:lastModifiedBy>Lokender</cp:lastModifiedBy>
  <cp:lastPrinted>2019-04-26T15:28:26Z</cp:lastPrinted>
  <dcterms:created xsi:type="dcterms:W3CDTF">2009-02-28T10:02:12Z</dcterms:created>
  <dcterms:modified xsi:type="dcterms:W3CDTF">2019-04-29T11:18:16Z</dcterms:modified>
  <cp:category/>
  <cp:version/>
  <cp:contentType/>
  <cp:contentStatus/>
</cp:coreProperties>
</file>